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0440" windowHeight="8052" tabRatio="926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Score Sheet I" sheetId="50" r:id="rId6"/>
    <sheet name=" II" sheetId="24" r:id="rId7"/>
    <sheet name=" III" sheetId="5" state="hidden" r:id="rId8"/>
    <sheet name="IV" sheetId="6" state="hidden" r:id="rId9"/>
    <sheet name="V" sheetId="7" state="hidden" r:id="rId10"/>
    <sheet name="VI" sheetId="8" state="hidden" r:id="rId11"/>
    <sheet name="VII" sheetId="9" state="hidden" r:id="rId12"/>
    <sheet name="VIII" sheetId="10" state="hidden" r:id="rId13"/>
    <sheet name="IX" sheetId="38" state="hidden" r:id="rId14"/>
    <sheet name="X" sheetId="39" state="hidden" r:id="rId15"/>
    <sheet name="XI" sheetId="40" state="hidden" r:id="rId16"/>
    <sheet name="XII" sheetId="41" state="hidden" r:id="rId17"/>
    <sheet name="XIII" sheetId="42" state="hidden" r:id="rId18"/>
    <sheet name="XIV" sheetId="43" state="hidden" r:id="rId19"/>
    <sheet name="XV" sheetId="44" state="hidden" r:id="rId20"/>
    <sheet name="XVI" sheetId="45" state="hidden" r:id="rId21"/>
    <sheet name="KO6(3 G)" sheetId="47" state="hidden" r:id="rId22"/>
    <sheet name="Score Sheet II" sheetId="53" r:id="rId23"/>
    <sheet name="KO4(2 G)" sheetId="52" r:id="rId24"/>
    <sheet name="Score Sheet SF F" sheetId="54" r:id="rId25"/>
    <sheet name="KO8(4 G)" sheetId="49" state="hidden" r:id="rId26"/>
    <sheet name="KO12(6 G)" sheetId="26" state="hidden" r:id="rId27"/>
    <sheet name="KO16(8 G)" sheetId="25" state="hidden" r:id="rId28"/>
    <sheet name="KO 20(10 G)" sheetId="48" state="hidden" r:id="rId29"/>
    <sheet name="KO 24(12 G)" sheetId="22" state="hidden" r:id="rId30"/>
    <sheet name="KO 32(16 G)" sheetId="21" state="hidden" r:id="rId31"/>
    <sheet name="KO 48(24 G)" sheetId="36" state="hidden" r:id="rId32"/>
  </sheets>
  <externalReferences>
    <externalReference r:id="rId33"/>
  </externalReferences>
  <definedNames>
    <definedName name="_xlnm._FilterDatabase" localSheetId="0" hidden="1">PARTICIPANTS!$F$2:$O$2</definedName>
    <definedName name="Град">[1]Baza!$P$1:$P$13</definedName>
    <definedName name="ДЕН">[1]Baza!$T$1:$T$31</definedName>
    <definedName name="КОЛО">[1]Baza!$R$1:$R$14</definedName>
    <definedName name="МЕСЕЦ">[1]Baza!$U$1:$U$12</definedName>
    <definedName name="МИНУТА">[1]Baza!$Y$1:$Y$4</definedName>
    <definedName name="ЧАС">[1]Baza!$X$1:$X$13</definedName>
  </definedNames>
  <calcPr calcId="162913"/>
</workbook>
</file>

<file path=xl/calcChain.xml><?xml version="1.0" encoding="utf-8"?>
<calcChain xmlns="http://schemas.openxmlformats.org/spreadsheetml/2006/main">
  <c r="X156" i="53" l="1"/>
  <c r="U156" i="53"/>
  <c r="R156" i="53"/>
  <c r="O156" i="53"/>
  <c r="L156" i="53"/>
  <c r="I156" i="53"/>
  <c r="F156" i="53"/>
  <c r="X155" i="53"/>
  <c r="U155" i="53"/>
  <c r="R155" i="53"/>
  <c r="O155" i="53"/>
  <c r="L155" i="53"/>
  <c r="I155" i="53"/>
  <c r="F155" i="53"/>
  <c r="X128" i="53"/>
  <c r="U128" i="53"/>
  <c r="R128" i="53"/>
  <c r="O128" i="53"/>
  <c r="L128" i="53"/>
  <c r="I128" i="53"/>
  <c r="F128" i="53"/>
  <c r="X127" i="53"/>
  <c r="U127" i="53"/>
  <c r="R127" i="53"/>
  <c r="O127" i="53"/>
  <c r="L127" i="53"/>
  <c r="I127" i="53"/>
  <c r="F127" i="53"/>
  <c r="AA128" i="53"/>
  <c r="X100" i="53"/>
  <c r="U100" i="53"/>
  <c r="R100" i="53"/>
  <c r="O100" i="53"/>
  <c r="L100" i="53"/>
  <c r="I100" i="53"/>
  <c r="F100" i="53"/>
  <c r="AA100" i="53" s="1"/>
  <c r="X99" i="53"/>
  <c r="U99" i="53"/>
  <c r="R99" i="53"/>
  <c r="O99" i="53"/>
  <c r="L99" i="53"/>
  <c r="I99" i="53"/>
  <c r="F99" i="53"/>
  <c r="AA99" i="53" s="1"/>
  <c r="R102" i="53" s="1"/>
  <c r="X72" i="53"/>
  <c r="U72" i="53"/>
  <c r="R72" i="53"/>
  <c r="O72" i="53"/>
  <c r="L72" i="53"/>
  <c r="I72" i="53"/>
  <c r="F72" i="53"/>
  <c r="X71" i="53"/>
  <c r="U71" i="53"/>
  <c r="R71" i="53"/>
  <c r="O71" i="53"/>
  <c r="L71" i="53"/>
  <c r="I71" i="53"/>
  <c r="F71" i="53"/>
  <c r="X44" i="53"/>
  <c r="U44" i="53"/>
  <c r="R44" i="53"/>
  <c r="O44" i="53"/>
  <c r="L44" i="53"/>
  <c r="I44" i="53"/>
  <c r="F44" i="53"/>
  <c r="AA44" i="53" s="1"/>
  <c r="X43" i="53"/>
  <c r="U43" i="53"/>
  <c r="R43" i="53"/>
  <c r="O43" i="53"/>
  <c r="L43" i="53"/>
  <c r="I43" i="53"/>
  <c r="F43" i="53"/>
  <c r="AA43" i="53" s="1"/>
  <c r="X16" i="53"/>
  <c r="U16" i="53"/>
  <c r="R16" i="53"/>
  <c r="O16" i="53"/>
  <c r="L16" i="53"/>
  <c r="I16" i="53"/>
  <c r="F16" i="53"/>
  <c r="X15" i="53"/>
  <c r="U15" i="53"/>
  <c r="R15" i="53"/>
  <c r="O15" i="53"/>
  <c r="L15" i="53"/>
  <c r="I15" i="53"/>
  <c r="F15" i="53"/>
  <c r="X156" i="50"/>
  <c r="U156" i="50"/>
  <c r="R156" i="50"/>
  <c r="O156" i="50"/>
  <c r="L156" i="50"/>
  <c r="I156" i="50"/>
  <c r="F156" i="50"/>
  <c r="X155" i="50"/>
  <c r="U155" i="50"/>
  <c r="R155" i="50"/>
  <c r="O155" i="50"/>
  <c r="L155" i="50"/>
  <c r="I155" i="50"/>
  <c r="F155" i="50"/>
  <c r="X128" i="50"/>
  <c r="U128" i="50"/>
  <c r="R128" i="50"/>
  <c r="O128" i="50"/>
  <c r="L128" i="50"/>
  <c r="I128" i="50"/>
  <c r="F128" i="50"/>
  <c r="X127" i="50"/>
  <c r="U127" i="50"/>
  <c r="R127" i="50"/>
  <c r="O127" i="50"/>
  <c r="L127" i="50"/>
  <c r="I127" i="50"/>
  <c r="F127" i="50"/>
  <c r="X100" i="50"/>
  <c r="U100" i="50"/>
  <c r="R100" i="50"/>
  <c r="O100" i="50"/>
  <c r="L100" i="50"/>
  <c r="I100" i="50"/>
  <c r="F100" i="50"/>
  <c r="X99" i="50"/>
  <c r="U99" i="50"/>
  <c r="R99" i="50"/>
  <c r="O99" i="50"/>
  <c r="L99" i="50"/>
  <c r="I99" i="50"/>
  <c r="F99" i="50"/>
  <c r="X72" i="50"/>
  <c r="U72" i="50"/>
  <c r="R72" i="50"/>
  <c r="O72" i="50"/>
  <c r="L72" i="50"/>
  <c r="I72" i="50"/>
  <c r="F72" i="50"/>
  <c r="X71" i="50"/>
  <c r="U71" i="50"/>
  <c r="R71" i="50"/>
  <c r="O71" i="50"/>
  <c r="L71" i="50"/>
  <c r="I71" i="50"/>
  <c r="F71" i="50"/>
  <c r="X44" i="50"/>
  <c r="U44" i="50"/>
  <c r="R44" i="50"/>
  <c r="O44" i="50"/>
  <c r="L44" i="50"/>
  <c r="I44" i="50"/>
  <c r="F44" i="50"/>
  <c r="AA44" i="50" s="1"/>
  <c r="X43" i="50"/>
  <c r="U43" i="50"/>
  <c r="R43" i="50"/>
  <c r="O43" i="50"/>
  <c r="L43" i="50"/>
  <c r="I43" i="50"/>
  <c r="F43" i="50"/>
  <c r="AA43" i="50"/>
  <c r="X16" i="50"/>
  <c r="X15" i="50"/>
  <c r="U16" i="50"/>
  <c r="U15" i="50"/>
  <c r="R16" i="50"/>
  <c r="R15" i="50"/>
  <c r="O16" i="50"/>
  <c r="O15" i="50"/>
  <c r="L16" i="50"/>
  <c r="L15" i="50"/>
  <c r="I16" i="50"/>
  <c r="I15" i="50"/>
  <c r="F16" i="50"/>
  <c r="F15" i="50"/>
  <c r="F100" i="54"/>
  <c r="I100" i="54"/>
  <c r="L100" i="54"/>
  <c r="O100" i="54"/>
  <c r="R100" i="54"/>
  <c r="U100" i="54"/>
  <c r="X100" i="54"/>
  <c r="O99" i="54"/>
  <c r="L99" i="54"/>
  <c r="I99" i="54"/>
  <c r="X99" i="54"/>
  <c r="U99" i="54"/>
  <c r="R99" i="54"/>
  <c r="F99" i="54"/>
  <c r="F72" i="54"/>
  <c r="I72" i="54"/>
  <c r="L72" i="54"/>
  <c r="O72" i="54"/>
  <c r="R72" i="54"/>
  <c r="U72" i="54"/>
  <c r="X72" i="54"/>
  <c r="X71" i="54"/>
  <c r="U71" i="54"/>
  <c r="R71" i="54"/>
  <c r="O71" i="54"/>
  <c r="L71" i="54"/>
  <c r="I71" i="54"/>
  <c r="F71" i="54"/>
  <c r="F44" i="54"/>
  <c r="I44" i="54"/>
  <c r="L44" i="54"/>
  <c r="O44" i="54"/>
  <c r="R44" i="54"/>
  <c r="U44" i="54"/>
  <c r="X44" i="54"/>
  <c r="X43" i="54"/>
  <c r="U43" i="54"/>
  <c r="R43" i="54"/>
  <c r="O43" i="54"/>
  <c r="L43" i="54"/>
  <c r="I43" i="54"/>
  <c r="F43" i="54"/>
  <c r="X16" i="54"/>
  <c r="X15" i="54"/>
  <c r="U16" i="54"/>
  <c r="U15" i="54"/>
  <c r="R16" i="54"/>
  <c r="R15" i="54"/>
  <c r="O16" i="54"/>
  <c r="L16" i="54"/>
  <c r="I16" i="54"/>
  <c r="L15" i="54"/>
  <c r="O15" i="54"/>
  <c r="I15" i="54"/>
  <c r="F16" i="54"/>
  <c r="F15" i="54"/>
  <c r="AA127" i="53"/>
  <c r="R130" i="53" s="1"/>
  <c r="AA128" i="50"/>
  <c r="AA127" i="50"/>
  <c r="R130" i="50" s="1"/>
  <c r="AA100" i="54" l="1"/>
  <c r="AA99" i="54"/>
  <c r="D102" i="54" s="1"/>
  <c r="AA44" i="54"/>
  <c r="AA156" i="53"/>
  <c r="AA155" i="53"/>
  <c r="R158" i="53" s="1"/>
  <c r="AA156" i="50"/>
  <c r="AA155" i="50"/>
  <c r="AA72" i="53"/>
  <c r="AA71" i="53"/>
  <c r="D74" i="53" s="1"/>
  <c r="AA16" i="53"/>
  <c r="AA15" i="53"/>
  <c r="O18" i="53" s="1"/>
  <c r="O130" i="53"/>
  <c r="D130" i="53"/>
  <c r="O46" i="53"/>
  <c r="D46" i="53"/>
  <c r="R46" i="53"/>
  <c r="D130" i="50"/>
  <c r="AA100" i="50"/>
  <c r="AA99" i="50"/>
  <c r="AA72" i="50"/>
  <c r="AA71" i="50"/>
  <c r="R74" i="50" s="1"/>
  <c r="R46" i="50"/>
  <c r="AA72" i="54"/>
  <c r="AA71" i="54"/>
  <c r="AA43" i="54"/>
  <c r="R46" i="54" s="1"/>
  <c r="AA16" i="54"/>
  <c r="AA15" i="54"/>
  <c r="D102" i="53"/>
  <c r="O102" i="53"/>
  <c r="O130" i="50"/>
  <c r="O46" i="50"/>
  <c r="I6" i="19"/>
  <c r="I3" i="19"/>
  <c r="O158" i="53" l="1"/>
  <c r="D158" i="53"/>
  <c r="D158" i="50"/>
  <c r="O158" i="50"/>
  <c r="R158" i="50"/>
  <c r="R74" i="53"/>
  <c r="O74" i="53"/>
  <c r="R18" i="53"/>
  <c r="R102" i="50"/>
  <c r="O102" i="50"/>
  <c r="O74" i="50"/>
  <c r="R102" i="54"/>
  <c r="O102" i="54"/>
  <c r="R74" i="54"/>
  <c r="D74" i="54"/>
  <c r="O74" i="54"/>
  <c r="D46" i="54"/>
  <c r="O46" i="54"/>
  <c r="R18" i="54"/>
  <c r="O18" i="54"/>
  <c r="D18" i="54"/>
  <c r="O38" i="52"/>
  <c r="O37" i="52"/>
  <c r="Z35" i="52"/>
  <c r="AB31" i="52" s="1"/>
  <c r="Z34" i="52"/>
  <c r="AC30" i="52" s="1"/>
  <c r="Z26" i="52"/>
  <c r="Z25" i="52"/>
  <c r="O14" i="52"/>
  <c r="O13" i="52"/>
  <c r="AD15" i="52" l="1"/>
  <c r="R35" i="52"/>
  <c r="B72" i="54" s="1"/>
  <c r="R34" i="52"/>
  <c r="B71" i="54" s="1"/>
  <c r="AC16" i="52"/>
  <c r="AD28" i="52"/>
  <c r="AE16" i="52"/>
  <c r="AD29" i="52"/>
  <c r="R26" i="52"/>
  <c r="B100" i="54" s="1"/>
  <c r="AC31" i="52"/>
  <c r="AD31" i="52"/>
  <c r="AE19" i="52"/>
  <c r="R25" i="52"/>
  <c r="B99" i="54" s="1"/>
  <c r="AD30" i="52"/>
  <c r="AA16" i="50"/>
  <c r="AA15" i="50"/>
  <c r="R18" i="50" l="1"/>
  <c r="O18" i="50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4" i="49" l="1"/>
  <c r="G43" i="49"/>
  <c r="G32" i="49"/>
  <c r="G31" i="49"/>
  <c r="G20" i="49"/>
  <c r="G19" i="49"/>
  <c r="G8" i="49"/>
  <c r="G7" i="49"/>
  <c r="O44" i="49"/>
  <c r="O43" i="49"/>
  <c r="AN35" i="49" s="1"/>
  <c r="Y38" i="49"/>
  <c r="Y37" i="49"/>
  <c r="AJ35" i="49"/>
  <c r="AL31" i="49" s="1"/>
  <c r="AB35" i="49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Y14" i="49"/>
  <c r="Q14" i="49"/>
  <c r="Y13" i="49"/>
  <c r="O8" i="49"/>
  <c r="O7" i="49"/>
  <c r="AN32" i="49" s="1"/>
  <c r="AN30" i="49" l="1"/>
  <c r="AN15" i="49"/>
  <c r="AN28" i="49"/>
  <c r="Q37" i="49"/>
  <c r="AM16" i="49"/>
  <c r="AO16" i="49"/>
  <c r="AM31" i="49"/>
  <c r="AN31" i="49"/>
  <c r="AB25" i="49"/>
  <c r="AB34" i="49"/>
  <c r="Q13" i="49"/>
  <c r="AO19" i="49"/>
  <c r="Q38" i="49"/>
  <c r="G48" i="48"/>
  <c r="Q47" i="48" s="1"/>
  <c r="Y47" i="48"/>
  <c r="Y46" i="48"/>
  <c r="AA44" i="48" s="1"/>
  <c r="Q46" i="48"/>
  <c r="G45" i="48"/>
  <c r="AI44" i="48"/>
  <c r="AI43" i="48"/>
  <c r="O42" i="48"/>
  <c r="G42" i="48"/>
  <c r="Y41" i="48"/>
  <c r="O41" i="48"/>
  <c r="Q41" i="48" s="1"/>
  <c r="G41" i="48"/>
  <c r="Y40" i="48"/>
  <c r="AA43" i="48" s="1"/>
  <c r="G39" i="48"/>
  <c r="Q40" i="48" s="1"/>
  <c r="AS38" i="48"/>
  <c r="AK38" i="48"/>
  <c r="AS37" i="48"/>
  <c r="AV26" i="48" s="1"/>
  <c r="G36" i="48"/>
  <c r="Q35" i="48" s="1"/>
  <c r="BH35" i="48"/>
  <c r="BD35" i="48"/>
  <c r="BG31" i="48" s="1"/>
  <c r="Y35" i="48"/>
  <c r="BD34" i="48"/>
  <c r="Y34" i="48"/>
  <c r="BH41" i="48" s="1"/>
  <c r="G33" i="48"/>
  <c r="Q34" i="48" s="1"/>
  <c r="AI32" i="48"/>
  <c r="BF31" i="48"/>
  <c r="AI31" i="48"/>
  <c r="AK37" i="48" s="1"/>
  <c r="BG30" i="48"/>
  <c r="O30" i="48"/>
  <c r="G30" i="48"/>
  <c r="Y29" i="48"/>
  <c r="O29" i="48"/>
  <c r="Q29" i="48" s="1"/>
  <c r="G29" i="48"/>
  <c r="Y28" i="48"/>
  <c r="AA31" i="48" s="1"/>
  <c r="BD26" i="48"/>
  <c r="BD25" i="48"/>
  <c r="BH30" i="48" s="1"/>
  <c r="G24" i="48"/>
  <c r="Q23" i="48" s="1"/>
  <c r="Y23" i="48"/>
  <c r="Y22" i="48"/>
  <c r="BH39" i="48" s="1"/>
  <c r="G21" i="48"/>
  <c r="Q22" i="48" s="1"/>
  <c r="AI20" i="48"/>
  <c r="AA20" i="48"/>
  <c r="AI19" i="48"/>
  <c r="AK14" i="48" s="1"/>
  <c r="AA19" i="48"/>
  <c r="O18" i="48"/>
  <c r="G18" i="48"/>
  <c r="Y17" i="48"/>
  <c r="O17" i="48"/>
  <c r="Q17" i="48" s="1"/>
  <c r="G17" i="48"/>
  <c r="Y16" i="48"/>
  <c r="BH38" i="48" s="1"/>
  <c r="G15" i="48"/>
  <c r="Q16" i="48" s="1"/>
  <c r="AS14" i="48"/>
  <c r="AS13" i="48"/>
  <c r="AV34" i="48" s="1"/>
  <c r="G12" i="48"/>
  <c r="Q11" i="48" s="1"/>
  <c r="Y11" i="48"/>
  <c r="Y10" i="48"/>
  <c r="AA8" i="48" s="1"/>
  <c r="G9" i="48"/>
  <c r="Q10" i="48" s="1"/>
  <c r="AI8" i="48"/>
  <c r="AI7" i="48"/>
  <c r="BH32" i="48" s="1"/>
  <c r="O6" i="48"/>
  <c r="G6" i="48"/>
  <c r="Y5" i="48"/>
  <c r="O5" i="48"/>
  <c r="Q5" i="48" s="1"/>
  <c r="G5" i="48"/>
  <c r="Y4" i="48"/>
  <c r="BH36" i="48" s="1"/>
  <c r="BH28" i="48" l="1"/>
  <c r="BG16" i="48"/>
  <c r="BH43" i="48"/>
  <c r="BH15" i="48"/>
  <c r="BH29" i="48"/>
  <c r="BI16" i="48"/>
  <c r="BH33" i="48"/>
  <c r="AA7" i="48"/>
  <c r="BH37" i="48"/>
  <c r="BH40" i="48"/>
  <c r="BH42" i="48"/>
  <c r="AK13" i="48"/>
  <c r="BI19" i="48"/>
  <c r="BH31" i="48"/>
  <c r="AV35" i="48"/>
  <c r="AA32" i="48"/>
  <c r="AV25" i="48"/>
  <c r="BH34" i="48"/>
  <c r="G5" i="26"/>
  <c r="O44" i="47"/>
  <c r="Y38" i="47"/>
  <c r="Y37" i="47"/>
  <c r="AB35" i="47" s="1"/>
  <c r="Q37" i="47"/>
  <c r="AN35" i="47"/>
  <c r="AJ35" i="47"/>
  <c r="AL31" i="47" s="1"/>
  <c r="AJ34" i="47"/>
  <c r="AM30" i="47" s="1"/>
  <c r="O32" i="47"/>
  <c r="AM31" i="47"/>
  <c r="O31" i="47"/>
  <c r="AN34" i="47" s="1"/>
  <c r="AJ26" i="47"/>
  <c r="AJ25" i="47"/>
  <c r="AN31" i="47" s="1"/>
  <c r="O20" i="47"/>
  <c r="O19" i="47"/>
  <c r="AN33" i="47" s="1"/>
  <c r="Y14" i="47"/>
  <c r="Y13" i="47"/>
  <c r="O7" i="47"/>
  <c r="AN32" i="47" s="1"/>
  <c r="AB25" i="47" l="1"/>
  <c r="AB34" i="47"/>
  <c r="Q14" i="47"/>
  <c r="AB26" i="47"/>
  <c r="AO19" i="47"/>
  <c r="AN15" i="47"/>
  <c r="AM16" i="47"/>
  <c r="AO16" i="47"/>
  <c r="AN28" i="47"/>
  <c r="AN30" i="47"/>
  <c r="AN29" i="47"/>
  <c r="J3" i="19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4" i="19"/>
  <c r="I4" i="19"/>
  <c r="I5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4" i="19" l="1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I5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M4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H6" i="45"/>
  <c r="AC6" i="45" s="1"/>
  <c r="F6" i="45"/>
  <c r="AB6" i="45" s="1"/>
  <c r="AJ5" i="45"/>
  <c r="AO4" i="45" s="1"/>
  <c r="AI5" i="45"/>
  <c r="AN6" i="45" s="1"/>
  <c r="AJ4" i="45"/>
  <c r="AO5" i="45" s="1"/>
  <c r="AI4" i="45"/>
  <c r="AG4" i="45" s="1"/>
  <c r="AH4" i="45"/>
  <c r="AM6" i="45" s="1"/>
  <c r="J4" i="45"/>
  <c r="AC4" i="45" s="1"/>
  <c r="G4" i="45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AG6" i="44" s="1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AD5" i="44"/>
  <c r="Q5" i="44"/>
  <c r="O5" i="44"/>
  <c r="N5" i="44"/>
  <c r="M5" i="44"/>
  <c r="L5" i="44"/>
  <c r="H5" i="44"/>
  <c r="AC5" i="44" s="1"/>
  <c r="G5" i="44"/>
  <c r="AJ4" i="44"/>
  <c r="AI4" i="44"/>
  <c r="AH4" i="44"/>
  <c r="AM6" i="44" s="1"/>
  <c r="L4" i="44"/>
  <c r="AD4" i="44" s="1"/>
  <c r="K4" i="44"/>
  <c r="F4" i="44"/>
  <c r="AB4" i="44" s="1"/>
  <c r="AO3" i="44"/>
  <c r="AN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N6" i="43"/>
  <c r="AJ6" i="43"/>
  <c r="AO3" i="43" s="1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AG5" i="42"/>
  <c r="AC5" i="42"/>
  <c r="P5" i="42"/>
  <c r="O5" i="42"/>
  <c r="M5" i="42"/>
  <c r="L5" i="42"/>
  <c r="AD5" i="42" s="1"/>
  <c r="I5" i="42"/>
  <c r="H5" i="42"/>
  <c r="F5" i="42"/>
  <c r="AB5" i="42" s="1"/>
  <c r="AM4" i="42"/>
  <c r="AP4" i="42" s="1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L4" i="45" l="1"/>
  <c r="AD4" i="45" s="1"/>
  <c r="H5" i="45"/>
  <c r="AC5" i="45" s="1"/>
  <c r="P4" i="45"/>
  <c r="AN3" i="45"/>
  <c r="Q4" i="45"/>
  <c r="AG4" i="43"/>
  <c r="F4" i="45"/>
  <c r="AB4" i="45" s="1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R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AP5" i="43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K3" i="43"/>
  <c r="R3" i="43" s="1"/>
  <c r="P5" i="43"/>
  <c r="N3" i="43"/>
  <c r="L4" i="43"/>
  <c r="AD4" i="43" s="1"/>
  <c r="AG3" i="43"/>
  <c r="N4" i="43"/>
  <c r="AK5" i="43"/>
  <c r="R5" i="43" s="1"/>
  <c r="I3" i="43"/>
  <c r="O4" i="43"/>
  <c r="AK6" i="42"/>
  <c r="R6" i="42" s="1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I6" i="41"/>
  <c r="AH6" i="41"/>
  <c r="Q6" i="41"/>
  <c r="P6" i="41"/>
  <c r="N6" i="41"/>
  <c r="K6" i="41"/>
  <c r="J6" i="41"/>
  <c r="AD6" i="41" s="1"/>
  <c r="H6" i="41"/>
  <c r="AC6" i="41" s="1"/>
  <c r="F6" i="41"/>
  <c r="AB6" i="41" s="1"/>
  <c r="AN5" i="4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G4" i="41" s="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O3" i="4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H6" i="40"/>
  <c r="AC6" i="40"/>
  <c r="AB6" i="40"/>
  <c r="P6" i="40"/>
  <c r="K6" i="40"/>
  <c r="J6" i="40"/>
  <c r="AD6" i="40" s="1"/>
  <c r="H6" i="40"/>
  <c r="F6" i="40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G4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I6" i="39"/>
  <c r="AN5" i="39" s="1"/>
  <c r="AH6" i="39"/>
  <c r="Q6" i="39"/>
  <c r="P6" i="39"/>
  <c r="N6" i="39"/>
  <c r="K6" i="39"/>
  <c r="J6" i="39"/>
  <c r="AD6" i="39" s="1"/>
  <c r="H6" i="39"/>
  <c r="AC6" i="39" s="1"/>
  <c r="F6" i="39"/>
  <c r="AB6" i="39" s="1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AP6" i="39" s="1"/>
  <c r="Q4" i="39"/>
  <c r="P4" i="39"/>
  <c r="M4" i="39"/>
  <c r="L4" i="39"/>
  <c r="AD4" i="39" s="1"/>
  <c r="J4" i="39"/>
  <c r="AC4" i="39" s="1"/>
  <c r="G4" i="39"/>
  <c r="F4" i="39"/>
  <c r="AB4" i="39" s="1"/>
  <c r="AO3" i="39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Q7" i="44" l="1"/>
  <c r="AN3" i="40"/>
  <c r="AP3" i="40" s="1"/>
  <c r="P7" i="43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AK6" i="40"/>
  <c r="AP6" i="40"/>
  <c r="Q7" i="40"/>
  <c r="AN6" i="40"/>
  <c r="L3" i="40"/>
  <c r="AD3" i="40" s="1"/>
  <c r="F5" i="40"/>
  <c r="AB5" i="40" s="1"/>
  <c r="P5" i="40"/>
  <c r="AG5" i="40"/>
  <c r="R5" i="40" s="1"/>
  <c r="N6" i="40"/>
  <c r="M3" i="40"/>
  <c r="G5" i="40"/>
  <c r="O6" i="40"/>
  <c r="AG6" i="40"/>
  <c r="O3" i="40"/>
  <c r="AM4" i="40"/>
  <c r="AP4" i="40" s="1"/>
  <c r="P3" i="40"/>
  <c r="P7" i="40" s="1"/>
  <c r="AG3" i="40"/>
  <c r="N4" i="40"/>
  <c r="N3" i="40"/>
  <c r="O4" i="40"/>
  <c r="AK6" i="39"/>
  <c r="AK5" i="39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N5" i="38"/>
  <c r="AJ5" i="38"/>
  <c r="AO4" i="38" s="1"/>
  <c r="AI5" i="38"/>
  <c r="AN6" i="38" s="1"/>
  <c r="AG5" i="38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AB3" i="38"/>
  <c r="M3" i="38"/>
  <c r="L3" i="38"/>
  <c r="AD3" i="38" s="1"/>
  <c r="K3" i="38"/>
  <c r="J3" i="38"/>
  <c r="AC3" i="38" s="1"/>
  <c r="I3" i="38"/>
  <c r="H3" i="38"/>
  <c r="AG4" i="38" l="1"/>
  <c r="R6" i="39"/>
  <c r="AK3" i="40"/>
  <c r="R3" i="40" s="1"/>
  <c r="R5" i="39"/>
  <c r="AK3" i="41"/>
  <c r="R3" i="41" s="1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Q7" i="38"/>
  <c r="AP6" i="38"/>
  <c r="AK5" i="38"/>
  <c r="R5" i="38" s="1"/>
  <c r="AP5" i="38"/>
  <c r="K4" i="38"/>
  <c r="G5" i="38"/>
  <c r="Q5" i="38"/>
  <c r="AG6" i="38"/>
  <c r="R6" i="38" s="1"/>
  <c r="AK4" i="38"/>
  <c r="R4" i="38" s="1"/>
  <c r="H5" i="38"/>
  <c r="AC5" i="38" s="1"/>
  <c r="O3" i="38"/>
  <c r="N3" i="38"/>
  <c r="AN3" i="38"/>
  <c r="AP3" i="38" s="1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AB6" i="8" s="1"/>
  <c r="G6" i="8"/>
  <c r="J6" i="8"/>
  <c r="L5" i="8"/>
  <c r="P3" i="8"/>
  <c r="AJ6" i="8"/>
  <c r="AO3" i="8" s="1"/>
  <c r="AI6" i="8"/>
  <c r="AN5" i="8" s="1"/>
  <c r="AH6" i="8"/>
  <c r="AM4" i="8" s="1"/>
  <c r="H6" i="8"/>
  <c r="AC6" i="8" s="1"/>
  <c r="AJ5" i="8"/>
  <c r="AI5" i="8"/>
  <c r="AN6" i="8" s="1"/>
  <c r="I5" i="8"/>
  <c r="F5" i="8"/>
  <c r="AB5" i="8" s="1"/>
  <c r="AJ4" i="8"/>
  <c r="AO5" i="8" s="1"/>
  <c r="AI4" i="8"/>
  <c r="AH4" i="8"/>
  <c r="AM6" i="8" s="1"/>
  <c r="M4" i="8"/>
  <c r="J4" i="8"/>
  <c r="G4" i="8"/>
  <c r="F4" i="8"/>
  <c r="AB4" i="8" s="1"/>
  <c r="AM3" i="8"/>
  <c r="AJ3" i="8"/>
  <c r="AO6" i="8" s="1"/>
  <c r="AI3" i="8"/>
  <c r="AN4" i="8" s="1"/>
  <c r="AH3" i="8"/>
  <c r="AM5" i="8" s="1"/>
  <c r="Q3" i="8"/>
  <c r="M3" i="8"/>
  <c r="L3" i="8"/>
  <c r="AD3" i="8" s="1"/>
  <c r="K3" i="8"/>
  <c r="J3" i="8"/>
  <c r="AC3" i="8" s="1"/>
  <c r="I3" i="8"/>
  <c r="H3" i="8"/>
  <c r="AB3" i="8" s="1"/>
  <c r="H5" i="7"/>
  <c r="AC5" i="7" s="1"/>
  <c r="P6" i="7"/>
  <c r="I3" i="7"/>
  <c r="I6" i="7"/>
  <c r="F5" i="7"/>
  <c r="AJ6" i="7"/>
  <c r="AI6" i="7"/>
  <c r="AN5" i="7" s="1"/>
  <c r="AH6" i="7"/>
  <c r="AC6" i="7"/>
  <c r="Q6" i="7"/>
  <c r="N6" i="7"/>
  <c r="K6" i="7"/>
  <c r="J6" i="7"/>
  <c r="AD6" i="7" s="1"/>
  <c r="H6" i="7"/>
  <c r="G6" i="7"/>
  <c r="AO5" i="7"/>
  <c r="AJ5" i="7"/>
  <c r="AO4" i="7" s="1"/>
  <c r="AI5" i="7"/>
  <c r="AN6" i="7" s="1"/>
  <c r="AM3" i="7"/>
  <c r="AD5" i="7"/>
  <c r="M5" i="7"/>
  <c r="L5" i="7"/>
  <c r="I5" i="7"/>
  <c r="AM4" i="7"/>
  <c r="AJ4" i="7"/>
  <c r="AI4" i="7"/>
  <c r="AN3" i="7" s="1"/>
  <c r="AH4" i="7"/>
  <c r="AM6" i="7" s="1"/>
  <c r="Q4" i="7"/>
  <c r="P4" i="7"/>
  <c r="N4" i="7"/>
  <c r="M4" i="7"/>
  <c r="J4" i="7"/>
  <c r="AC4" i="7" s="1"/>
  <c r="G4" i="7"/>
  <c r="F4" i="7"/>
  <c r="AB4" i="7" s="1"/>
  <c r="AO3" i="7"/>
  <c r="AJ3" i="7"/>
  <c r="AO6" i="7" s="1"/>
  <c r="AI3" i="7"/>
  <c r="AH3" i="7"/>
  <c r="AM5" i="7" s="1"/>
  <c r="AD3" i="7"/>
  <c r="L3" i="7"/>
  <c r="H3" i="7"/>
  <c r="AB3" i="7" s="1"/>
  <c r="K4" i="6"/>
  <c r="G6" i="6"/>
  <c r="K6" i="6"/>
  <c r="G4" i="6"/>
  <c r="N6" i="6"/>
  <c r="Q4" i="6"/>
  <c r="Q5" i="6"/>
  <c r="O3" i="6"/>
  <c r="AO6" i="6"/>
  <c r="AJ6" i="6"/>
  <c r="AI6" i="6"/>
  <c r="AH6" i="6"/>
  <c r="AM4" i="6" s="1"/>
  <c r="J6" i="6"/>
  <c r="AD6" i="6" s="1"/>
  <c r="F6" i="6"/>
  <c r="AB6" i="6" s="1"/>
  <c r="AN5" i="6"/>
  <c r="AJ5" i="6"/>
  <c r="AO4" i="6" s="1"/>
  <c r="AI5" i="6"/>
  <c r="AN6" i="6" s="1"/>
  <c r="P5" i="6"/>
  <c r="N5" i="6"/>
  <c r="M5" i="6"/>
  <c r="L5" i="6"/>
  <c r="AD5" i="6" s="1"/>
  <c r="I5" i="6"/>
  <c r="H5" i="6"/>
  <c r="AC5" i="6" s="1"/>
  <c r="F5" i="6"/>
  <c r="AB5" i="6" s="1"/>
  <c r="AJ4" i="6"/>
  <c r="AO5" i="6" s="1"/>
  <c r="AI4" i="6"/>
  <c r="AH4" i="6"/>
  <c r="AM6" i="6" s="1"/>
  <c r="M4" i="6"/>
  <c r="J4" i="6"/>
  <c r="AC4" i="6" s="1"/>
  <c r="F4" i="6"/>
  <c r="AB4" i="6" s="1"/>
  <c r="AM3" i="6"/>
  <c r="AJ3" i="6"/>
  <c r="AI3" i="6"/>
  <c r="AN4" i="6" s="1"/>
  <c r="AH3" i="6"/>
  <c r="AM5" i="6" s="1"/>
  <c r="Q3" i="6"/>
  <c r="P3" i="6"/>
  <c r="N3" i="6"/>
  <c r="M3" i="6"/>
  <c r="L3" i="6"/>
  <c r="AD3" i="6" s="1"/>
  <c r="K3" i="6"/>
  <c r="J3" i="6"/>
  <c r="AC3" i="6" s="1"/>
  <c r="I3" i="6"/>
  <c r="H3" i="6"/>
  <c r="AB3" i="6" s="1"/>
  <c r="G6" i="5"/>
  <c r="H6" i="5"/>
  <c r="AC6" i="5" s="1"/>
  <c r="Q5" i="5"/>
  <c r="O3" i="5"/>
  <c r="AJ6" i="5"/>
  <c r="AO3" i="5" s="1"/>
  <c r="AI6" i="5"/>
  <c r="AH6" i="5"/>
  <c r="K6" i="5"/>
  <c r="J6" i="5"/>
  <c r="AD6" i="5" s="1"/>
  <c r="I6" i="5"/>
  <c r="F6" i="5"/>
  <c r="AB6" i="5" s="1"/>
  <c r="AN5" i="5"/>
  <c r="AJ5" i="5"/>
  <c r="AO4" i="5" s="1"/>
  <c r="AI5" i="5"/>
  <c r="AN6" i="5" s="1"/>
  <c r="O5" i="5"/>
  <c r="N5" i="5"/>
  <c r="M5" i="5"/>
  <c r="L5" i="5"/>
  <c r="AD5" i="5" s="1"/>
  <c r="I5" i="5"/>
  <c r="H5" i="5"/>
  <c r="AC5" i="5" s="1"/>
  <c r="G5" i="5"/>
  <c r="AJ4" i="5"/>
  <c r="AO5" i="5" s="1"/>
  <c r="AI4" i="5"/>
  <c r="AN3" i="5" s="1"/>
  <c r="AH4" i="5"/>
  <c r="AM6" i="5" s="1"/>
  <c r="AC4" i="5"/>
  <c r="L4" i="5"/>
  <c r="K4" i="5"/>
  <c r="J4" i="5"/>
  <c r="F4" i="5"/>
  <c r="AB4" i="5" s="1"/>
  <c r="AM3" i="5"/>
  <c r="AJ3" i="5"/>
  <c r="AO6" i="5" s="1"/>
  <c r="AI3" i="5"/>
  <c r="AN4" i="5" s="1"/>
  <c r="AH3" i="5"/>
  <c r="AM5" i="5" s="1"/>
  <c r="N3" i="5"/>
  <c r="M3" i="5"/>
  <c r="L3" i="5"/>
  <c r="AD3" i="5" s="1"/>
  <c r="K3" i="5"/>
  <c r="J3" i="5"/>
  <c r="AC3" i="5" s="1"/>
  <c r="I3" i="5"/>
  <c r="H5" i="24"/>
  <c r="P6" i="24"/>
  <c r="G6" i="24"/>
  <c r="I3" i="24"/>
  <c r="I6" i="24"/>
  <c r="F5" i="24"/>
  <c r="AN6" i="24"/>
  <c r="AM6" i="24"/>
  <c r="AJ6" i="24"/>
  <c r="AO3" i="24" s="1"/>
  <c r="AI6" i="24"/>
  <c r="AN5" i="24" s="1"/>
  <c r="AH6" i="24"/>
  <c r="Q6" i="24"/>
  <c r="N6" i="24"/>
  <c r="K6" i="24"/>
  <c r="J6" i="24"/>
  <c r="AD6" i="24" s="1"/>
  <c r="H6" i="24"/>
  <c r="AC6" i="24" s="1"/>
  <c r="AJ5" i="24"/>
  <c r="AO4" i="24" s="1"/>
  <c r="AI5" i="24"/>
  <c r="AM3" i="24"/>
  <c r="M5" i="24"/>
  <c r="L5" i="24"/>
  <c r="AD5" i="24" s="1"/>
  <c r="I5" i="24"/>
  <c r="AM4" i="24"/>
  <c r="AJ4" i="24"/>
  <c r="AO5" i="24" s="1"/>
  <c r="AI4" i="24"/>
  <c r="AN3" i="24" s="1"/>
  <c r="AH4" i="24"/>
  <c r="M4" i="24"/>
  <c r="J4" i="24"/>
  <c r="G4" i="24"/>
  <c r="F4" i="24"/>
  <c r="AB4" i="24" s="1"/>
  <c r="AJ3" i="24"/>
  <c r="AO6" i="24" s="1"/>
  <c r="AI3" i="24"/>
  <c r="AN4" i="24" s="1"/>
  <c r="AH3" i="24"/>
  <c r="AM5" i="24" s="1"/>
  <c r="H3" i="24"/>
  <c r="AC5" i="24" l="1"/>
  <c r="AB3" i="24"/>
  <c r="AP6" i="5"/>
  <c r="AG3" i="6"/>
  <c r="AP6" i="6"/>
  <c r="AG3" i="7"/>
  <c r="AG4" i="24"/>
  <c r="P4" i="24" s="1"/>
  <c r="AG5" i="6"/>
  <c r="AG5" i="10"/>
  <c r="P5" i="10" s="1"/>
  <c r="AG4" i="10"/>
  <c r="AO4" i="10"/>
  <c r="AP4" i="10" s="1"/>
  <c r="AK6" i="9"/>
  <c r="AP5" i="9"/>
  <c r="AP3" i="9"/>
  <c r="AG5" i="9"/>
  <c r="AG5" i="8"/>
  <c r="AP5" i="7"/>
  <c r="AP4" i="6"/>
  <c r="AP3" i="5"/>
  <c r="AP5" i="5"/>
  <c r="AP5" i="24"/>
  <c r="AK6" i="24"/>
  <c r="AP6" i="24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R6" i="10" s="1"/>
  <c r="AN3" i="10"/>
  <c r="L4" i="10"/>
  <c r="AD4" i="10" s="1"/>
  <c r="AK4" i="10"/>
  <c r="H5" i="10"/>
  <c r="AC5" i="10" s="1"/>
  <c r="AO3" i="10"/>
  <c r="AG3" i="10"/>
  <c r="N4" i="10"/>
  <c r="O4" i="10"/>
  <c r="I6" i="10"/>
  <c r="P4" i="10"/>
  <c r="AG4" i="8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AM4" i="9"/>
  <c r="P3" i="9"/>
  <c r="I3" i="9"/>
  <c r="O3" i="9" s="1"/>
  <c r="Q4" i="8"/>
  <c r="AO4" i="8"/>
  <c r="AK4" i="8" s="1"/>
  <c r="M5" i="8"/>
  <c r="AD5" i="8" s="1"/>
  <c r="K6" i="8"/>
  <c r="AD6" i="8" s="1"/>
  <c r="AG6" i="8"/>
  <c r="P5" i="8"/>
  <c r="N6" i="8"/>
  <c r="O5" i="8"/>
  <c r="AK6" i="8"/>
  <c r="AK5" i="8"/>
  <c r="AP5" i="8"/>
  <c r="Q5" i="8" s="1"/>
  <c r="K4" i="8"/>
  <c r="O4" i="8" s="1"/>
  <c r="G5" i="8"/>
  <c r="O6" i="8"/>
  <c r="AP6" i="8"/>
  <c r="N3" i="8"/>
  <c r="AN3" i="8"/>
  <c r="L4" i="8"/>
  <c r="AD4" i="8" s="1"/>
  <c r="H5" i="8"/>
  <c r="AC5" i="8" s="1"/>
  <c r="P6" i="8"/>
  <c r="O3" i="8"/>
  <c r="Q6" i="8"/>
  <c r="AG3" i="8"/>
  <c r="N4" i="8"/>
  <c r="I6" i="8"/>
  <c r="P4" i="8"/>
  <c r="N5" i="7"/>
  <c r="AP3" i="7"/>
  <c r="Q3" i="7"/>
  <c r="P5" i="7"/>
  <c r="J3" i="7"/>
  <c r="K3" i="7"/>
  <c r="O3" i="7" s="1"/>
  <c r="AP6" i="7"/>
  <c r="AK6" i="7"/>
  <c r="AK3" i="7"/>
  <c r="M3" i="7"/>
  <c r="K4" i="7"/>
  <c r="G5" i="7"/>
  <c r="O5" i="7" s="1"/>
  <c r="Q5" i="7"/>
  <c r="O6" i="7"/>
  <c r="AG6" i="7"/>
  <c r="AG5" i="7"/>
  <c r="N3" i="7"/>
  <c r="L4" i="7"/>
  <c r="AD4" i="7" s="1"/>
  <c r="F6" i="7"/>
  <c r="AB6" i="7" s="1"/>
  <c r="AN4" i="7"/>
  <c r="AK4" i="7" s="1"/>
  <c r="R4" i="7" s="1"/>
  <c r="AK5" i="7"/>
  <c r="P3" i="7"/>
  <c r="O4" i="7"/>
  <c r="AG4" i="7"/>
  <c r="AG4" i="6"/>
  <c r="H6" i="6"/>
  <c r="Q6" i="6"/>
  <c r="Q7" i="6" s="1"/>
  <c r="AK6" i="6"/>
  <c r="AK5" i="6"/>
  <c r="R5" i="6" s="1"/>
  <c r="AP5" i="6"/>
  <c r="G5" i="6"/>
  <c r="O6" i="6"/>
  <c r="AG6" i="6"/>
  <c r="P6" i="6" s="1"/>
  <c r="AN3" i="6"/>
  <c r="L4" i="6"/>
  <c r="AD4" i="6" s="1"/>
  <c r="AK4" i="6"/>
  <c r="AO3" i="6"/>
  <c r="O4" i="6"/>
  <c r="I6" i="6"/>
  <c r="P4" i="6"/>
  <c r="O5" i="6"/>
  <c r="M4" i="5"/>
  <c r="O4" i="5" s="1"/>
  <c r="P6" i="5"/>
  <c r="N4" i="5"/>
  <c r="AK6" i="5"/>
  <c r="AK5" i="5"/>
  <c r="AK3" i="5"/>
  <c r="R3" i="5" s="1"/>
  <c r="F5" i="5"/>
  <c r="AB5" i="5" s="1"/>
  <c r="P5" i="5"/>
  <c r="AG5" i="5"/>
  <c r="N6" i="5"/>
  <c r="G4" i="5"/>
  <c r="O6" i="5"/>
  <c r="AG6" i="5"/>
  <c r="AM4" i="5"/>
  <c r="Q6" i="5"/>
  <c r="P3" i="5"/>
  <c r="AG3" i="5"/>
  <c r="H3" i="5"/>
  <c r="AB3" i="5" s="1"/>
  <c r="Q3" i="5"/>
  <c r="AG4" i="5"/>
  <c r="P4" i="5" s="1"/>
  <c r="K3" i="24"/>
  <c r="J3" i="24"/>
  <c r="AC3" i="24" s="1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Q5" i="24"/>
  <c r="O6" i="24"/>
  <c r="AG6" i="24"/>
  <c r="L3" i="24"/>
  <c r="AD3" i="24" s="1"/>
  <c r="AK3" i="24"/>
  <c r="L4" i="24"/>
  <c r="AD4" i="24" s="1"/>
  <c r="F6" i="24"/>
  <c r="AB6" i="24" s="1"/>
  <c r="O3" i="24"/>
  <c r="AG3" i="24"/>
  <c r="P3" i="24" s="1"/>
  <c r="N4" i="24"/>
  <c r="AK5" i="24"/>
  <c r="O4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O6" i="37"/>
  <c r="J6" i="37"/>
  <c r="AD6" i="37" s="1"/>
  <c r="AJ5" i="37"/>
  <c r="AO4" i="37" s="1"/>
  <c r="AI5" i="37"/>
  <c r="AN6" i="37" s="1"/>
  <c r="AH5" i="37"/>
  <c r="M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M3" i="37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N3" i="24" l="1"/>
  <c r="L4" i="37"/>
  <c r="AD4" i="37" s="1"/>
  <c r="R4" i="10"/>
  <c r="R4" i="24"/>
  <c r="R5" i="9"/>
  <c r="R6" i="24"/>
  <c r="K6" i="37"/>
  <c r="P7" i="6"/>
  <c r="Q7" i="7"/>
  <c r="AC6" i="6"/>
  <c r="R6" i="6" s="1"/>
  <c r="Q7" i="10"/>
  <c r="P7" i="10"/>
  <c r="AD5" i="10"/>
  <c r="R5" i="10" s="1"/>
  <c r="AP3" i="10"/>
  <c r="AK3" i="10"/>
  <c r="R3" i="10" s="1"/>
  <c r="AP4" i="8"/>
  <c r="AB3" i="9"/>
  <c r="R3" i="9" s="1"/>
  <c r="P7" i="9"/>
  <c r="AK4" i="9"/>
  <c r="R4" i="9" s="1"/>
  <c r="AP4" i="9"/>
  <c r="Q4" i="9" s="1"/>
  <c r="Q7" i="9" s="1"/>
  <c r="N5" i="8"/>
  <c r="AC4" i="8"/>
  <c r="R4" i="8" s="1"/>
  <c r="R6" i="8"/>
  <c r="P7" i="8"/>
  <c r="R5" i="8"/>
  <c r="Q7" i="8"/>
  <c r="AP3" i="8"/>
  <c r="AK3" i="8"/>
  <c r="R3" i="8" s="1"/>
  <c r="R5" i="7"/>
  <c r="P7" i="7"/>
  <c r="AC3" i="7"/>
  <c r="R3" i="7" s="1"/>
  <c r="AB5" i="7"/>
  <c r="AP4" i="7"/>
  <c r="R6" i="7"/>
  <c r="AP3" i="6"/>
  <c r="AK3" i="6"/>
  <c r="R3" i="6" s="1"/>
  <c r="N4" i="6"/>
  <c r="R4" i="6" s="1"/>
  <c r="AD4" i="5"/>
  <c r="R6" i="5"/>
  <c r="P7" i="5"/>
  <c r="R5" i="5"/>
  <c r="AP4" i="5"/>
  <c r="Q4" i="5" s="1"/>
  <c r="Q7" i="5" s="1"/>
  <c r="AK4" i="5"/>
  <c r="P7" i="24"/>
  <c r="Q7" i="24"/>
  <c r="AB5" i="24"/>
  <c r="R5" i="24" s="1"/>
  <c r="R3" i="24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M3" i="37"/>
  <c r="AP3" i="37" s="1"/>
  <c r="Q3" i="37" s="1"/>
  <c r="AP5" i="37"/>
  <c r="Q5" i="37" s="1"/>
  <c r="AP4" i="37"/>
  <c r="Q4" i="37" s="1"/>
  <c r="J4" i="37"/>
  <c r="AC4" i="37" s="1"/>
  <c r="F5" i="37"/>
  <c r="AB5" i="37" s="1"/>
  <c r="AG5" i="37"/>
  <c r="P5" i="37" s="1"/>
  <c r="N6" i="37"/>
  <c r="AO6" i="37"/>
  <c r="AK6" i="37" s="1"/>
  <c r="AK4" i="37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6" i="37" l="1"/>
  <c r="R4" i="5"/>
  <c r="N4" i="37"/>
  <c r="R4" i="37" s="1"/>
  <c r="AC5" i="37"/>
  <c r="AB3" i="37"/>
  <c r="Q7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3" i="19"/>
  <c r="D45" i="36" l="1"/>
  <c r="D46" i="36"/>
  <c r="D38" i="36"/>
  <c r="D37" i="36"/>
  <c r="D4" i="1"/>
  <c r="C3" i="37" s="1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4" i="19"/>
  <c r="M5" i="19"/>
  <c r="M6" i="19"/>
  <c r="M7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AL34" i="26" s="1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I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M5" i="23"/>
  <c r="J6" i="23"/>
  <c r="H3" i="23"/>
  <c r="G4" i="23"/>
  <c r="I3" i="23"/>
  <c r="AB3" i="23" s="1"/>
  <c r="F4" i="23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C5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N5" i="23" l="1"/>
  <c r="O5" i="23"/>
  <c r="AD5" i="23"/>
  <c r="AD6" i="23"/>
  <c r="AB4" i="23"/>
  <c r="O4" i="23"/>
  <c r="AD4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B100" i="50" s="1"/>
  <c r="D102" i="50" s="1"/>
  <c r="E10" i="23"/>
  <c r="B44" i="50" s="1"/>
  <c r="C18" i="23"/>
  <c r="B155" i="50" s="1"/>
  <c r="E9" i="23"/>
  <c r="B16" i="50" s="1"/>
  <c r="E13" i="23"/>
  <c r="B72" i="50" s="1"/>
  <c r="D74" i="50" s="1"/>
  <c r="E18" i="23"/>
  <c r="B156" i="50" s="1"/>
  <c r="C13" i="23"/>
  <c r="B71" i="50" s="1"/>
  <c r="C17" i="23"/>
  <c r="B127" i="50" s="1"/>
  <c r="R3" i="23"/>
  <c r="E17" i="23"/>
  <c r="B128" i="50" s="1"/>
  <c r="C10" i="23"/>
  <c r="B43" i="50" s="1"/>
  <c r="D46" i="50" s="1"/>
  <c r="C14" i="23"/>
  <c r="B99" i="50" s="1"/>
  <c r="C9" i="23"/>
  <c r="B15" i="50" s="1"/>
  <c r="D18" i="50" s="1"/>
  <c r="AB6" i="23"/>
  <c r="R6" i="23" s="1"/>
  <c r="T6" i="23" l="1"/>
  <c r="BD35" i="22"/>
  <c r="BD34" i="22"/>
  <c r="BD26" i="22"/>
  <c r="BD25" i="22"/>
  <c r="AI8" i="22"/>
  <c r="AI7" i="22"/>
  <c r="AS14" i="22"/>
  <c r="AS13" i="22"/>
  <c r="AI20" i="22"/>
  <c r="AI19" i="22"/>
  <c r="AI32" i="22"/>
  <c r="AI31" i="22"/>
  <c r="AS38" i="22"/>
  <c r="AS37" i="22"/>
  <c r="AI44" i="22"/>
  <c r="Y47" i="22"/>
  <c r="Y46" i="22"/>
  <c r="Y41" i="22"/>
  <c r="Y40" i="22"/>
  <c r="Y35" i="22"/>
  <c r="Y34" i="22"/>
  <c r="Y29" i="22"/>
  <c r="Y28" i="22"/>
  <c r="Y23" i="22"/>
  <c r="Y22" i="22"/>
  <c r="Y17" i="22"/>
  <c r="Y16" i="22"/>
  <c r="Y11" i="22"/>
  <c r="Y10" i="22"/>
  <c r="Y5" i="22"/>
  <c r="Y4" i="22"/>
  <c r="O46" i="22"/>
  <c r="O45" i="22"/>
  <c r="O42" i="22"/>
  <c r="O41" i="22"/>
  <c r="O34" i="22"/>
  <c r="O33" i="22"/>
  <c r="O30" i="22"/>
  <c r="O29" i="22"/>
  <c r="O22" i="22"/>
  <c r="O21" i="22"/>
  <c r="O18" i="22"/>
  <c r="O17" i="22"/>
  <c r="O10" i="22"/>
  <c r="O9" i="22"/>
  <c r="O6" i="22"/>
  <c r="O5" i="22"/>
  <c r="O4" i="21"/>
  <c r="O3" i="21"/>
  <c r="T4" i="23" l="1"/>
  <c r="T5" i="23"/>
  <c r="T3" i="23"/>
  <c r="BF31" i="22"/>
  <c r="BG31" i="22"/>
  <c r="BG30" i="22"/>
  <c r="X5" i="23" l="1"/>
  <c r="X2" i="23"/>
  <c r="D3" i="52" s="1"/>
  <c r="G13" i="52" s="1"/>
  <c r="B15" i="54" s="1"/>
  <c r="X4" i="23"/>
  <c r="X3" i="23"/>
  <c r="D4" i="52" s="1"/>
  <c r="G38" i="52" s="1"/>
  <c r="B44" i="54" s="1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G27" i="48" s="1"/>
  <c r="Q28" i="48" s="1"/>
  <c r="D3" i="49"/>
  <c r="D3" i="48"/>
  <c r="G3" i="48" s="1"/>
  <c r="Q4" i="48" s="1"/>
  <c r="D4" i="36"/>
  <c r="D4" i="47"/>
  <c r="G32" i="47" s="1"/>
  <c r="D3" i="36"/>
  <c r="D3" i="47"/>
  <c r="G7" i="47" s="1"/>
  <c r="Q13" i="47" s="1"/>
  <c r="D3" i="26"/>
  <c r="Q7" i="26" s="1"/>
  <c r="AX32" i="26" s="1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G10" i="26" s="1"/>
  <c r="Q8" i="26" s="1"/>
  <c r="AA13" i="26" s="1"/>
  <c r="AL25" i="26" s="1"/>
  <c r="AW16" i="26"/>
  <c r="AX29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BH45" i="21" l="1"/>
  <c r="BF16" i="21"/>
  <c r="BH19" i="21"/>
  <c r="BG15" i="21"/>
  <c r="BH42" i="21"/>
  <c r="BF42" i="21"/>
  <c r="BH16" i="21"/>
  <c r="BG40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B100" i="53" s="1"/>
  <c r="E10" i="24"/>
  <c r="B44" i="53" s="1"/>
  <c r="E17" i="24"/>
  <c r="B128" i="53" s="1"/>
  <c r="C14" i="24"/>
  <c r="B99" i="53" s="1"/>
  <c r="C9" i="24"/>
  <c r="B15" i="53" s="1"/>
  <c r="C13" i="24"/>
  <c r="B71" i="53" s="1"/>
  <c r="C17" i="24"/>
  <c r="C14" i="8"/>
  <c r="C13" i="8"/>
  <c r="C17" i="8"/>
  <c r="C9" i="8"/>
  <c r="C18" i="8"/>
  <c r="E9" i="8"/>
  <c r="E14" i="8"/>
  <c r="E10" i="8"/>
  <c r="E17" i="8"/>
  <c r="C18" i="24"/>
  <c r="B155" i="53" s="1"/>
  <c r="E9" i="24"/>
  <c r="B16" i="53" s="1"/>
  <c r="D18" i="53" s="1"/>
  <c r="E13" i="24"/>
  <c r="B72" i="53" s="1"/>
  <c r="E18" i="24"/>
  <c r="B156" i="53" s="1"/>
  <c r="C10" i="24"/>
  <c r="B43" i="53" s="1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B127" i="24" l="1"/>
  <c r="B127" i="53"/>
  <c r="C13" i="9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D5" i="52" s="1"/>
  <c r="X3" i="24"/>
  <c r="D6" i="52" s="1"/>
  <c r="X4" i="24"/>
  <c r="T3" i="9"/>
  <c r="C3" i="10"/>
  <c r="G20" i="1"/>
  <c r="G14" i="52" l="1"/>
  <c r="B16" i="54" s="1"/>
  <c r="G37" i="52"/>
  <c r="B43" i="54" s="1"/>
  <c r="D14" i="36"/>
  <c r="D14" i="48"/>
  <c r="D5" i="49"/>
  <c r="D5" i="48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G17" i="25" s="1"/>
  <c r="AX38" i="25" s="1"/>
  <c r="D10" i="26"/>
  <c r="G34" i="26" s="1"/>
  <c r="Q32" i="26" s="1"/>
  <c r="AA37" i="26" s="1"/>
  <c r="AL26" i="26" s="1"/>
  <c r="D10" i="22"/>
  <c r="D10" i="25"/>
  <c r="G23" i="25" s="1"/>
  <c r="AX39" i="25" s="1"/>
  <c r="D7" i="26"/>
  <c r="G22" i="26" s="1"/>
  <c r="Q20" i="26" s="1"/>
  <c r="AA14" i="26" s="1"/>
  <c r="AX30" i="26" s="1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G46" i="26" s="1"/>
  <c r="Q44" i="26" s="1"/>
  <c r="AA38" i="26" s="1"/>
  <c r="AL35" i="26" s="1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G33" i="22"/>
  <c r="Q34" i="22" s="1"/>
  <c r="AA32" i="22" s="1"/>
  <c r="AK37" i="22" s="1"/>
  <c r="AV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X5" i="45" l="1"/>
  <c r="X2" i="45"/>
  <c r="X4" i="45"/>
  <c r="X3" i="45"/>
  <c r="D32" i="36"/>
  <c r="D32" i="21"/>
  <c r="D31" i="21"/>
  <c r="D31" i="36"/>
  <c r="G42" i="22"/>
  <c r="G29" i="22"/>
  <c r="G12" i="22"/>
  <c r="Q11" i="22" s="1"/>
  <c r="G36" i="22"/>
  <c r="Q35" i="22" s="1"/>
  <c r="BH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G46" i="22"/>
  <c r="D6" i="21"/>
  <c r="G60" i="21" s="1"/>
  <c r="D11" i="21"/>
  <c r="G19" i="21" s="1"/>
  <c r="Q21" i="21" s="1"/>
  <c r="AA25" i="21" s="1"/>
  <c r="AK18" i="21" s="1"/>
  <c r="AV41" i="21" s="1"/>
  <c r="G10" i="22"/>
  <c r="G41" i="22"/>
  <c r="Q41" i="22" s="1"/>
  <c r="G30" i="22"/>
  <c r="Q29" i="22" s="1"/>
  <c r="G34" i="22"/>
  <c r="G5" i="22"/>
  <c r="G27" i="22"/>
  <c r="Q28" i="22" s="1"/>
  <c r="G24" i="22"/>
  <c r="Q23" i="22" s="1"/>
  <c r="G45" i="22"/>
  <c r="Q46" i="22" s="1"/>
  <c r="G15" i="22"/>
  <c r="Q16" i="22" s="1"/>
  <c r="AA19" i="22" s="1"/>
  <c r="BH33" i="22" s="1"/>
  <c r="G3" i="22"/>
  <c r="Q4" i="22" s="1"/>
  <c r="AA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G6" i="22" s="1"/>
  <c r="Q5" i="22" s="1"/>
  <c r="BH36" i="22" s="1"/>
  <c r="D11" i="26"/>
  <c r="G35" i="26" s="1"/>
  <c r="D11" i="25"/>
  <c r="G28" i="25" s="1"/>
  <c r="Q31" i="25" s="1"/>
  <c r="AX34" i="25" s="1"/>
  <c r="D11" i="22"/>
  <c r="G17" i="22" s="1"/>
  <c r="D12" i="26"/>
  <c r="G41" i="26" s="1"/>
  <c r="Q43" i="26" s="1"/>
  <c r="AX35" i="26" s="1"/>
  <c r="D12" i="22"/>
  <c r="G18" i="22" s="1"/>
  <c r="D12" i="25"/>
  <c r="G29" i="25" s="1"/>
  <c r="AX40" i="25" s="1"/>
  <c r="BI19" i="22"/>
  <c r="D6" i="22"/>
  <c r="G9" i="22" s="1"/>
  <c r="D6" i="26"/>
  <c r="G17" i="26" s="1"/>
  <c r="Q19" i="26" s="1"/>
  <c r="AX33" i="26" s="1"/>
  <c r="D6" i="25"/>
  <c r="G11" i="25" s="1"/>
  <c r="AX37" i="25" s="1"/>
  <c r="AX30" i="25"/>
  <c r="AY16" i="25"/>
  <c r="AY16" i="26"/>
  <c r="AX31" i="26"/>
  <c r="AY19" i="26"/>
  <c r="AX15" i="25"/>
  <c r="AX28" i="26"/>
  <c r="AX15" i="26"/>
  <c r="D34" i="36" l="1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Q10" i="22"/>
  <c r="AA8" i="22" s="1"/>
  <c r="BH32" i="22" s="1"/>
  <c r="AA31" i="22"/>
  <c r="BH34" i="22" s="1"/>
  <c r="AK13" i="22"/>
  <c r="AV34" i="22" s="1"/>
  <c r="Q17" i="22"/>
  <c r="BH38" i="22" s="1"/>
  <c r="G39" i="22"/>
  <c r="Q40" i="22" s="1"/>
  <c r="AA43" i="22" s="1"/>
  <c r="BH40" i="22"/>
  <c r="G21" i="22"/>
  <c r="G48" i="22"/>
  <c r="Q47" i="22" s="1"/>
  <c r="BH43" i="22" s="1"/>
  <c r="G22" i="22"/>
  <c r="Q22" i="22" s="1"/>
  <c r="AA20" i="22" s="1"/>
  <c r="AK14" i="22" s="1"/>
  <c r="BH31" i="22" s="1"/>
  <c r="AX29" i="25"/>
  <c r="BH37" i="22" l="1"/>
  <c r="BH42" i="22"/>
  <c r="AA44" i="22"/>
  <c r="BH35" i="22" s="1"/>
  <c r="AV25" i="22"/>
  <c r="BI16" i="22"/>
  <c r="BH30" i="22"/>
  <c r="BH39" i="22"/>
  <c r="AK38" i="22" l="1"/>
  <c r="AV26" i="22" s="1"/>
  <c r="BH15" i="22" s="1"/>
  <c r="BG16" i="22"/>
  <c r="BH29" i="22"/>
  <c r="BH28" i="22" l="1"/>
</calcChain>
</file>

<file path=xl/comments1.xml><?xml version="1.0" encoding="utf-8"?>
<comments xmlns="http://schemas.openxmlformats.org/spreadsheetml/2006/main">
  <authors>
    <author>Author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табела не се внесуваат натпреварувачите. Оваа табела автоматски ги презема податоците од табелата Participants. За помош обратете се на телефон 076 24 37 37.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се внесува број при што играчот се распоредува соодветно во колона "C"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се внесува ИД бројот на натпреварувачот.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автоматски излегува името и презимето на натпреварувачот, откако ќе се внеси ИД бројот.
</t>
        </r>
      </text>
    </comment>
  </commentList>
</comments>
</file>

<file path=xl/sharedStrings.xml><?xml version="1.0" encoding="utf-8"?>
<sst xmlns="http://schemas.openxmlformats.org/spreadsheetml/2006/main" count="1970" uniqueCount="183">
  <si>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</si>
  <si>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</si>
  <si>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</si>
  <si>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</si>
  <si>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</si>
  <si>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</si>
  <si>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</si>
  <si>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</si>
  <si>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</si>
  <si>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</si>
  <si>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</si>
  <si>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</si>
  <si>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</si>
  <si>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</si>
  <si>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</si>
  <si>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</si>
  <si>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</si>
  <si>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</si>
  <si>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</si>
  <si>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</si>
  <si>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</si>
  <si>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</si>
  <si>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</si>
  <si>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</si>
  <si>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</si>
  <si>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</si>
  <si>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</si>
  <si>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</si>
  <si>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</si>
  <si>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</si>
  <si>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</si>
  <si>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</si>
  <si>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</si>
  <si>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</si>
  <si>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</si>
  <si>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</si>
  <si>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</si>
  <si>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</si>
  <si>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</si>
  <si>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</si>
  <si>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</si>
  <si>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</si>
  <si>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</si>
  <si>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</si>
  <si>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</si>
  <si>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</si>
  <si>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</si>
  <si>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</si>
  <si>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</si>
  <si>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</si>
  <si>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</si>
  <si>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</si>
  <si>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</si>
  <si>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</si>
  <si>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</si>
  <si>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</si>
  <si>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</si>
  <si>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</si>
  <si>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</si>
  <si>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</si>
  <si>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</si>
  <si>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</si>
  <si>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</si>
  <si>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</si>
  <si>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</si>
  <si>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</si>
  <si>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</si>
  <si>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</si>
  <si>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</si>
  <si>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</si>
  <si>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</si>
  <si>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</si>
  <si>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</si>
  <si>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</si>
  <si>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</si>
  <si>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</si>
  <si>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</si>
  <si>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</si>
  <si>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</si>
  <si>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</si>
  <si>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</si>
  <si>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</si>
  <si>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</si>
  <si>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</si>
  <si>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</si>
  <si>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</si>
  <si>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</si>
  <si>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</si>
  <si>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</si>
  <si>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</si>
  <si>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</si>
  <si>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</si>
  <si>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</si>
  <si>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</si>
  <si>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</si>
  <si>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</si>
  <si>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</si>
  <si>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no</t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</si>
  <si>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</si>
  <si>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</si>
  <si>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</si>
  <si>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</si>
  <si>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</si>
  <si>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</si>
  <si>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</si>
  <si>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</si>
  <si>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</si>
  <si>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</si>
  <si>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</si>
  <si>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</si>
  <si>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</si>
  <si>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</si>
  <si>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</si>
  <si>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</si>
  <si>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</si>
  <si>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</si>
  <si>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</si>
  <si>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</si>
  <si>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</si>
  <si>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</si>
  <si>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</si>
  <si>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</si>
  <si>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</si>
  <si>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</si>
  <si>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</si>
  <si>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</si>
  <si>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</si>
  <si>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</si>
  <si>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</si>
  <si>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</si>
  <si>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No</t>
  </si>
  <si>
    <t>RANKING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</si>
  <si>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</si>
  <si>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</si>
  <si>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</si>
  <si>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</si>
  <si>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</si>
  <si>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</si>
  <si>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</si>
  <si>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</si>
  <si>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City</t>
  </si>
  <si>
    <t>SKOPJE</t>
  </si>
  <si>
    <t>Date/Time</t>
  </si>
  <si>
    <t>Venue</t>
  </si>
  <si>
    <t>Group Round Category</t>
  </si>
  <si>
    <t>A  1  Junior Boys Single</t>
  </si>
  <si>
    <t>TABLE</t>
  </si>
  <si>
    <t>SCORE SHEET</t>
  </si>
  <si>
    <t>GAMES</t>
  </si>
  <si>
    <t>GAME SCORE</t>
  </si>
  <si>
    <t>Penalty</t>
  </si>
  <si>
    <t>PLAYERS</t>
  </si>
  <si>
    <t>Best of: ___</t>
  </si>
  <si>
    <t>WINER</t>
  </si>
  <si>
    <t>SCORE</t>
  </si>
  <si>
    <t>:</t>
  </si>
  <si>
    <t>Name of advisor player A</t>
  </si>
  <si>
    <t>Name of advisor player B</t>
  </si>
  <si>
    <t>IDU</t>
  </si>
  <si>
    <t>Name of the umpires(s)</t>
  </si>
  <si>
    <t>Signature of the umpire(s)</t>
  </si>
  <si>
    <t>FEB</t>
  </si>
  <si>
    <t>SC Boris Trajkovski A1 Arena</t>
  </si>
  <si>
    <t>CONNECT Table Tennis Youth Regional Ballkan Leauge - SKOPJE 9 FEBRUARY 2020</t>
  </si>
  <si>
    <t>A  2  Junior Boys Single</t>
  </si>
  <si>
    <t>A  3  Junior Boys Single</t>
  </si>
  <si>
    <t>B  1  Junior Boys Single</t>
  </si>
  <si>
    <t>B  2  Junior Boys Single</t>
  </si>
  <si>
    <t>B  3  Junior Boys Single</t>
  </si>
  <si>
    <t>SF Junior Boys Single</t>
  </si>
  <si>
    <t>SF  Junior Boys Single</t>
  </si>
  <si>
    <t>Third Place  Junior Boys Single</t>
  </si>
  <si>
    <t>FINAL  Junior Boys Single</t>
  </si>
  <si>
    <t xml:space="preserve">Aulon BIVOLAKU </t>
  </si>
  <si>
    <t>Fatih KARABAXHAKU</t>
  </si>
  <si>
    <t>Elvin Cokovic</t>
  </si>
  <si>
    <t>Milos RAHOVIC</t>
  </si>
  <si>
    <t>Daniel GLAVEVSKI ZHOU</t>
  </si>
  <si>
    <t>Teodor VOLKANOVSKI</t>
  </si>
  <si>
    <t>Kosovo</t>
  </si>
  <si>
    <t>Montenegro</t>
  </si>
  <si>
    <t>N.Macedonia</t>
  </si>
  <si>
    <t>Trajkovski Zoran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</si>
</sst>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[$-409]General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165" fontId="33" fillId="0" borderId="0"/>
  </cellStyleXfs>
  <cellXfs count="65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2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30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30" xfId="0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164" fontId="0" fillId="0" borderId="9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4" borderId="22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left" vertical="center"/>
    </xf>
    <xf numFmtId="0" fontId="0" fillId="26" borderId="76" xfId="0" applyFont="1" applyFill="1" applyBorder="1" applyAlignment="1">
      <alignment horizontal="left" vertical="center"/>
    </xf>
    <xf numFmtId="0" fontId="0" fillId="0" borderId="77" xfId="0" applyFont="1" applyBorder="1" applyAlignment="1">
      <alignment horizontal="left" vertical="center"/>
    </xf>
    <xf numFmtId="0" fontId="33" fillId="0" borderId="77" xfId="0" applyFont="1" applyBorder="1" applyAlignment="1">
      <alignment horizontal="left" vertical="center"/>
    </xf>
    <xf numFmtId="0" fontId="0" fillId="0" borderId="78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165" fontId="33" fillId="26" borderId="76" xfId="2" applyFont="1" applyFill="1" applyBorder="1" applyAlignment="1" applyProtection="1">
      <alignment horizontal="left" vertical="center"/>
    </xf>
    <xf numFmtId="165" fontId="33" fillId="0" borderId="77" xfId="2" applyFont="1" applyFill="1" applyBorder="1" applyAlignment="1" applyProtection="1">
      <alignment horizontal="left" vertical="center"/>
    </xf>
    <xf numFmtId="165" fontId="33" fillId="0" borderId="78" xfId="2" applyFont="1" applyFill="1" applyBorder="1" applyAlignment="1" applyProtection="1">
      <alignment horizontal="left" vertical="center"/>
    </xf>
    <xf numFmtId="0" fontId="20" fillId="0" borderId="79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82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0" fillId="0" borderId="30" xfId="0" applyBorder="1" applyAlignment="1">
      <alignment horizontal="center"/>
    </xf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4" borderId="3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5" fillId="4" borderId="0" xfId="0" applyFont="1" applyFill="1" applyBorder="1"/>
    <xf numFmtId="0" fontId="35" fillId="4" borderId="0" xfId="0" applyFont="1" applyFill="1" applyAlignment="1">
      <alignment horizontal="center" vertical="center"/>
    </xf>
    <xf numFmtId="0" fontId="35" fillId="4" borderId="0" xfId="0" applyFont="1" applyFill="1"/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0" fillId="0" borderId="0" xfId="0" applyFont="1"/>
    <xf numFmtId="0" fontId="36" fillId="0" borderId="0" xfId="0" applyFont="1" applyAlignment="1">
      <alignment horizontal="center"/>
    </xf>
    <xf numFmtId="0" fontId="35" fillId="4" borderId="0" xfId="0" applyFont="1" applyFill="1" applyBorder="1" applyAlignment="1">
      <alignment horizontal="center"/>
    </xf>
    <xf numFmtId="0" fontId="35" fillId="0" borderId="0" xfId="0" applyFont="1" applyFill="1" applyBorder="1" applyAlignment="1"/>
    <xf numFmtId="0" fontId="36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42" fillId="4" borderId="0" xfId="0" applyFont="1" applyFill="1" applyBorder="1"/>
    <xf numFmtId="0" fontId="42" fillId="0" borderId="0" xfId="0" applyFont="1"/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96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>
      <alignment vertical="top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44" fillId="0" borderId="86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5" fillId="2" borderId="87" xfId="0" applyNumberFormat="1" applyFont="1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0" borderId="92" xfId="0" applyFill="1" applyBorder="1"/>
    <xf numFmtId="0" fontId="0" fillId="0" borderId="84" xfId="0" applyBorder="1"/>
    <xf numFmtId="0" fontId="0" fillId="0" borderId="85" xfId="0" applyBorder="1"/>
    <xf numFmtId="0" fontId="21" fillId="0" borderId="64" xfId="0" applyNumberFormat="1" applyFont="1" applyFill="1" applyBorder="1" applyAlignment="1">
      <alignment vertical="center"/>
    </xf>
    <xf numFmtId="0" fontId="21" fillId="19" borderId="64" xfId="0" applyNumberFormat="1" applyFont="1" applyFill="1" applyBorder="1" applyAlignment="1">
      <alignment vertical="center"/>
    </xf>
    <xf numFmtId="0" fontId="21" fillId="15" borderId="64" xfId="0" applyNumberFormat="1" applyFont="1" applyFill="1" applyBorder="1" applyAlignment="1">
      <alignment vertical="center"/>
    </xf>
    <xf numFmtId="0" fontId="21" fillId="15" borderId="25" xfId="0" applyNumberFormat="1" applyFont="1" applyFill="1" applyBorder="1" applyAlignment="1">
      <alignment horizontal="right" vertical="center"/>
    </xf>
    <xf numFmtId="0" fontId="5" fillId="15" borderId="22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36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6" fillId="29" borderId="84" xfId="0" applyFont="1" applyFill="1" applyBorder="1" applyAlignment="1">
      <alignment horizontal="center" vertical="center"/>
    </xf>
    <xf numFmtId="0" fontId="36" fillId="29" borderId="85" xfId="0" applyFont="1" applyFill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14" fontId="35" fillId="2" borderId="88" xfId="0" applyNumberFormat="1" applyFont="1" applyFill="1" applyBorder="1" applyAlignment="1">
      <alignment horizontal="center" vertical="center"/>
    </xf>
    <xf numFmtId="0" fontId="35" fillId="2" borderId="36" xfId="0" applyNumberFormat="1" applyFont="1" applyFill="1" applyBorder="1" applyAlignment="1">
      <alignment horizontal="center" vertical="center"/>
    </xf>
    <xf numFmtId="0" fontId="35" fillId="30" borderId="36" xfId="0" applyNumberFormat="1" applyFont="1" applyFill="1" applyBorder="1" applyAlignment="1">
      <alignment horizontal="center" vertical="center"/>
    </xf>
    <xf numFmtId="20" fontId="35" fillId="2" borderId="36" xfId="0" applyNumberFormat="1" applyFont="1" applyFill="1" applyBorder="1" applyAlignment="1">
      <alignment horizontal="center" vertical="center"/>
    </xf>
    <xf numFmtId="0" fontId="35" fillId="2" borderId="39" xfId="0" applyNumberFormat="1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5" fillId="0" borderId="89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top" wrapText="1"/>
    </xf>
    <xf numFmtId="0" fontId="36" fillId="0" borderId="88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top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top"/>
    </xf>
    <xf numFmtId="0" fontId="36" fillId="0" borderId="30" xfId="0" applyFont="1" applyBorder="1" applyAlignment="1">
      <alignment horizontal="center" vertical="top"/>
    </xf>
    <xf numFmtId="0" fontId="36" fillId="0" borderId="40" xfId="0" applyFont="1" applyBorder="1" applyAlignment="1">
      <alignment horizontal="center" vertical="top"/>
    </xf>
    <xf numFmtId="0" fontId="36" fillId="0" borderId="67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top"/>
    </xf>
    <xf numFmtId="0" fontId="36" fillId="0" borderId="22" xfId="0" applyFont="1" applyBorder="1" applyAlignment="1">
      <alignment horizontal="center" vertical="top"/>
    </xf>
    <xf numFmtId="0" fontId="36" fillId="0" borderId="23" xfId="0" applyFont="1" applyBorder="1" applyAlignment="1">
      <alignment horizontal="center" vertical="top"/>
    </xf>
    <xf numFmtId="0" fontId="35" fillId="0" borderId="66" xfId="0" applyFont="1" applyBorder="1" applyAlignment="1">
      <alignment horizontal="center" vertical="center"/>
    </xf>
    <xf numFmtId="0" fontId="35" fillId="0" borderId="91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92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0" fontId="36" fillId="0" borderId="92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 vertical="center"/>
    </xf>
    <xf numFmtId="0" fontId="36" fillId="0" borderId="84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top"/>
    </xf>
    <xf numFmtId="0" fontId="35" fillId="0" borderId="10" xfId="0" applyFont="1" applyFill="1" applyBorder="1" applyAlignment="1">
      <alignment horizontal="center" vertical="top"/>
    </xf>
    <xf numFmtId="0" fontId="35" fillId="0" borderId="1" xfId="0" applyFont="1" applyFill="1" applyBorder="1" applyAlignment="1">
      <alignment horizontal="center" vertical="top"/>
    </xf>
    <xf numFmtId="0" fontId="35" fillId="0" borderId="16" xfId="0" applyFont="1" applyFill="1" applyBorder="1" applyAlignment="1">
      <alignment horizontal="center" vertical="top"/>
    </xf>
    <xf numFmtId="0" fontId="35" fillId="0" borderId="22" xfId="0" applyFont="1" applyFill="1" applyBorder="1" applyAlignment="1">
      <alignment horizontal="center" vertical="top"/>
    </xf>
    <xf numFmtId="0" fontId="35" fillId="0" borderId="23" xfId="0" applyFont="1" applyFill="1" applyBorder="1" applyAlignment="1">
      <alignment horizontal="center" vertical="top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0" fontId="41" fillId="0" borderId="39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39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3" fillId="2" borderId="35" xfId="0" applyFont="1" applyFill="1" applyBorder="1" applyAlignment="1">
      <alignment horizontal="center" vertical="center" wrapText="1"/>
    </xf>
    <xf numFmtId="0" fontId="43" fillId="2" borderId="36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/>
    </xf>
    <xf numFmtId="0" fontId="35" fillId="0" borderId="95" xfId="0" applyFont="1" applyBorder="1" applyAlignment="1">
      <alignment horizontal="center" vertical="center"/>
    </xf>
    <xf numFmtId="0" fontId="35" fillId="0" borderId="94" xfId="0" applyFont="1" applyBorder="1" applyAlignment="1">
      <alignment horizontal="center" vertical="center"/>
    </xf>
    <xf numFmtId="0" fontId="35" fillId="0" borderId="93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1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19" borderId="16" xfId="0" applyNumberFormat="1" applyFont="1" applyFill="1" applyBorder="1" applyAlignment="1">
      <alignment horizontal="center" vertical="center"/>
    </xf>
    <xf numFmtId="0" fontId="5" fillId="15" borderId="16" xfId="0" applyNumberFormat="1" applyFont="1" applyFill="1" applyBorder="1" applyAlignment="1">
      <alignment horizontal="center" vertical="center"/>
    </xf>
    <xf numFmtId="0" fontId="5" fillId="15" borderId="22" xfId="0" applyNumberFormat="1" applyFont="1" applyFill="1" applyBorder="1" applyAlignment="1">
      <alignment horizontal="center" vertical="center"/>
    </xf>
    <xf numFmtId="0" fontId="5" fillId="15" borderId="23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5" fillId="28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198551</xdr:rowOff>
    </xdr:from>
    <xdr:to>
      <xdr:col>5</xdr:col>
      <xdr:colOff>121920</xdr:colOff>
      <xdr:row>9</xdr:row>
      <xdr:rowOff>93366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twoCellAnchor>
  <xdr:oneCellAnchor>
    <xdr:from>
      <xdr:col>2</xdr:col>
      <xdr:colOff>15240</xdr:colOff>
      <xdr:row>29</xdr:row>
      <xdr:rowOff>198551</xdr:rowOff>
    </xdr:from>
    <xdr:ext cx="3451860" cy="1487395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755947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57</xdr:row>
      <xdr:rowOff>198551</xdr:rowOff>
    </xdr:from>
    <xdr:ext cx="3451860" cy="1487395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1471465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85</xdr:row>
      <xdr:rowOff>198551</xdr:rowOff>
    </xdr:from>
    <xdr:ext cx="3451860" cy="1487395"/>
    <xdr:pic>
      <xdr:nvPicPr>
        <xdr:cNvPr id="5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2186983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113</xdr:row>
      <xdr:rowOff>198551</xdr:rowOff>
    </xdr:from>
    <xdr:ext cx="3451860" cy="1487395"/>
    <xdr:pic>
      <xdr:nvPicPr>
        <xdr:cNvPr id="6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2902501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141</xdr:row>
      <xdr:rowOff>198551</xdr:rowOff>
    </xdr:from>
    <xdr:ext cx="3451860" cy="1487395"/>
    <xdr:pic>
      <xdr:nvPicPr>
        <xdr:cNvPr id="7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36180191"/>
          <a:ext cx="3451860" cy="14873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198551</xdr:rowOff>
    </xdr:from>
    <xdr:to>
      <xdr:col>5</xdr:col>
      <xdr:colOff>121920</xdr:colOff>
      <xdr:row>9</xdr:row>
      <xdr:rowOff>93366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twoCellAnchor>
  <xdr:oneCellAnchor>
    <xdr:from>
      <xdr:col>2</xdr:col>
      <xdr:colOff>15240</xdr:colOff>
      <xdr:row>29</xdr:row>
      <xdr:rowOff>198551</xdr:rowOff>
    </xdr:from>
    <xdr:ext cx="3451860" cy="1487395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755947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57</xdr:row>
      <xdr:rowOff>198551</xdr:rowOff>
    </xdr:from>
    <xdr:ext cx="3451860" cy="1487395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1471465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85</xdr:row>
      <xdr:rowOff>198551</xdr:rowOff>
    </xdr:from>
    <xdr:ext cx="3451860" cy="1487395"/>
    <xdr:pic>
      <xdr:nvPicPr>
        <xdr:cNvPr id="5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21869831"/>
          <a:ext cx="3451860" cy="14873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198551</xdr:rowOff>
    </xdr:from>
    <xdr:to>
      <xdr:col>5</xdr:col>
      <xdr:colOff>121920</xdr:colOff>
      <xdr:row>9</xdr:row>
      <xdr:rowOff>93366</xdr:rowOff>
    </xdr:to>
    <xdr:pic>
      <xdr:nvPicPr>
        <xdr:cNvPr id="2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404291"/>
          <a:ext cx="3451860" cy="1487395"/>
        </a:xfrm>
        <a:prstGeom prst="rect">
          <a:avLst/>
        </a:prstGeom>
      </xdr:spPr>
    </xdr:pic>
    <xdr:clientData/>
  </xdr:twoCellAnchor>
  <xdr:oneCellAnchor>
    <xdr:from>
      <xdr:col>2</xdr:col>
      <xdr:colOff>15240</xdr:colOff>
      <xdr:row>29</xdr:row>
      <xdr:rowOff>198551</xdr:rowOff>
    </xdr:from>
    <xdr:ext cx="3451860" cy="1487395"/>
    <xdr:pic>
      <xdr:nvPicPr>
        <xdr:cNvPr id="9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57</xdr:row>
      <xdr:rowOff>198551</xdr:rowOff>
    </xdr:from>
    <xdr:ext cx="3451860" cy="1487395"/>
    <xdr:pic>
      <xdr:nvPicPr>
        <xdr:cNvPr id="1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85</xdr:row>
      <xdr:rowOff>198551</xdr:rowOff>
    </xdr:from>
    <xdr:ext cx="3451860" cy="1487395"/>
    <xdr:pic>
      <xdr:nvPicPr>
        <xdr:cNvPr id="11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113</xdr:row>
      <xdr:rowOff>198551</xdr:rowOff>
    </xdr:from>
    <xdr:ext cx="3451860" cy="1487395"/>
    <xdr:pic>
      <xdr:nvPicPr>
        <xdr:cNvPr id="1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oneCellAnchor>
  <xdr:oneCellAnchor>
    <xdr:from>
      <xdr:col>2</xdr:col>
      <xdr:colOff>15240</xdr:colOff>
      <xdr:row>141</xdr:row>
      <xdr:rowOff>198551</xdr:rowOff>
    </xdr:from>
    <xdr:ext cx="3451860" cy="1487395"/>
    <xdr:pic>
      <xdr:nvPicPr>
        <xdr:cNvPr id="1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404291"/>
          <a:ext cx="3451860" cy="14873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1;&#1072;&#1083;&#1082;&#1072;&#1085;&#1089;&#1082;&#1072;%20&#1083;&#1080;&#1075;&#1072;%20&#1057;&#1050;%202020%20Connect%20TT\BTTU%202019%20SK\SL%20CG%20ZAPISNIK,%20TABELA,%20STATISTIKA,Rank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Statistika"/>
      <sheetName val="Rank"/>
      <sheetName val="Baza"/>
    </sheetNames>
    <sheetDataSet>
      <sheetData sheetId="0">
        <row r="4">
          <cell r="G4" t="str">
            <v>Golden_Player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Stefan Rašović </v>
          </cell>
        </row>
      </sheetData>
      <sheetData sheetId="12"/>
      <sheetData sheetId="13">
        <row r="1">
          <cell r="M1" t="str">
            <v>Budim</v>
          </cell>
          <cell r="P1" t="str">
            <v>Berane</v>
          </cell>
          <cell r="R1" t="str">
            <v>I</v>
          </cell>
          <cell r="T1">
            <v>1</v>
          </cell>
          <cell r="U1" t="str">
            <v>JAN</v>
          </cell>
          <cell r="X1">
            <v>9</v>
          </cell>
          <cell r="Y1" t="str">
            <v>: 00</v>
          </cell>
        </row>
        <row r="2">
          <cell r="P2" t="str">
            <v>Bijelo Polje</v>
          </cell>
          <cell r="R2" t="str">
            <v>II</v>
          </cell>
          <cell r="T2">
            <v>2</v>
          </cell>
          <cell r="U2" t="str">
            <v>FEV</v>
          </cell>
          <cell r="X2">
            <v>10</v>
          </cell>
          <cell r="Y2" t="str">
            <v>: 15</v>
          </cell>
        </row>
        <row r="3">
          <cell r="P3" t="str">
            <v>Budva</v>
          </cell>
          <cell r="R3" t="str">
            <v>III</v>
          </cell>
          <cell r="T3">
            <v>3</v>
          </cell>
          <cell r="U3" t="str">
            <v>MAR</v>
          </cell>
          <cell r="X3">
            <v>11</v>
          </cell>
          <cell r="Y3" t="str">
            <v>: 30</v>
          </cell>
        </row>
        <row r="4">
          <cell r="P4" t="str">
            <v>Herceg Novi</v>
          </cell>
          <cell r="R4" t="str">
            <v>IV</v>
          </cell>
          <cell r="T4">
            <v>4</v>
          </cell>
          <cell r="U4" t="str">
            <v>APR</v>
          </cell>
          <cell r="X4">
            <v>12</v>
          </cell>
          <cell r="Y4" t="str">
            <v>: 45</v>
          </cell>
        </row>
        <row r="5">
          <cell r="P5" t="str">
            <v>Kotor</v>
          </cell>
          <cell r="R5" t="str">
            <v>V</v>
          </cell>
          <cell r="T5">
            <v>5</v>
          </cell>
          <cell r="U5" t="str">
            <v>MAJ</v>
          </cell>
          <cell r="X5">
            <v>13</v>
          </cell>
        </row>
        <row r="6">
          <cell r="P6" t="str">
            <v>Nikšić</v>
          </cell>
          <cell r="R6" t="str">
            <v>VI</v>
          </cell>
          <cell r="T6">
            <v>6</v>
          </cell>
          <cell r="U6" t="str">
            <v>JUN</v>
          </cell>
          <cell r="X6">
            <v>14</v>
          </cell>
        </row>
        <row r="7">
          <cell r="P7" t="str">
            <v>Podgorica</v>
          </cell>
          <cell r="R7" t="str">
            <v>VII</v>
          </cell>
          <cell r="T7">
            <v>7</v>
          </cell>
          <cell r="U7" t="str">
            <v>JUL</v>
          </cell>
          <cell r="X7">
            <v>15</v>
          </cell>
        </row>
        <row r="8">
          <cell r="P8" t="str">
            <v>Rožaje</v>
          </cell>
          <cell r="R8" t="str">
            <v>VIII</v>
          </cell>
          <cell r="T8">
            <v>8</v>
          </cell>
          <cell r="U8" t="str">
            <v>AUG</v>
          </cell>
          <cell r="X8">
            <v>16</v>
          </cell>
        </row>
        <row r="9">
          <cell r="P9" t="str">
            <v>Tivat</v>
          </cell>
          <cell r="R9" t="str">
            <v>IX</v>
          </cell>
          <cell r="T9">
            <v>9</v>
          </cell>
          <cell r="U9" t="str">
            <v>SEP</v>
          </cell>
          <cell r="X9">
            <v>17</v>
          </cell>
        </row>
        <row r="10">
          <cell r="P10">
            <v>0</v>
          </cell>
          <cell r="R10" t="str">
            <v>X</v>
          </cell>
          <cell r="T10">
            <v>10</v>
          </cell>
          <cell r="U10" t="str">
            <v>OKT</v>
          </cell>
          <cell r="X10">
            <v>18</v>
          </cell>
        </row>
        <row r="11">
          <cell r="P11">
            <v>0</v>
          </cell>
          <cell r="R11" t="str">
            <v>XI</v>
          </cell>
          <cell r="T11">
            <v>11</v>
          </cell>
          <cell r="U11" t="str">
            <v>NOV</v>
          </cell>
          <cell r="X11">
            <v>19</v>
          </cell>
        </row>
        <row r="12">
          <cell r="P12">
            <v>0</v>
          </cell>
          <cell r="R12" t="str">
            <v>XII</v>
          </cell>
          <cell r="T12">
            <v>12</v>
          </cell>
          <cell r="U12" t="str">
            <v>DEC</v>
          </cell>
          <cell r="X12">
            <v>20</v>
          </cell>
        </row>
        <row r="13">
          <cell r="P13">
            <v>0</v>
          </cell>
          <cell r="R13" t="str">
            <v>XIII</v>
          </cell>
          <cell r="T13">
            <v>13</v>
          </cell>
          <cell r="X13">
            <v>21</v>
          </cell>
        </row>
        <row r="14">
          <cell r="R14" t="str">
            <v>XIV</v>
          </cell>
          <cell r="T14">
            <v>14</v>
          </cell>
        </row>
        <row r="15">
          <cell r="T15">
            <v>15</v>
          </cell>
        </row>
        <row r="16">
          <cell r="T16">
            <v>16</v>
          </cell>
        </row>
        <row r="17">
          <cell r="T17">
            <v>17</v>
          </cell>
        </row>
        <row r="18">
          <cell r="T18">
            <v>18</v>
          </cell>
        </row>
        <row r="19">
          <cell r="T19">
            <v>19</v>
          </cell>
        </row>
        <row r="20">
          <cell r="T20">
            <v>20</v>
          </cell>
        </row>
        <row r="21">
          <cell r="T21">
            <v>21</v>
          </cell>
        </row>
        <row r="22">
          <cell r="T22">
            <v>22</v>
          </cell>
        </row>
        <row r="23">
          <cell r="T23">
            <v>23</v>
          </cell>
        </row>
        <row r="24">
          <cell r="T24">
            <v>24</v>
          </cell>
        </row>
        <row r="25">
          <cell r="T25">
            <v>25</v>
          </cell>
        </row>
        <row r="26">
          <cell r="T26">
            <v>26</v>
          </cell>
        </row>
        <row r="27">
          <cell r="T27">
            <v>27</v>
          </cell>
        </row>
        <row r="28">
          <cell r="T28">
            <v>28</v>
          </cell>
        </row>
        <row r="29">
          <cell r="T29">
            <v>29</v>
          </cell>
        </row>
        <row r="30">
          <cell r="T30">
            <v>30</v>
          </cell>
        </row>
        <row r="31">
          <cell r="T3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/>
  </sheetPr>
  <dimension ref="A1:O98"/>
  <sheetViews>
    <sheetView tabSelected="1" workbookViewId="0">
      <selection activeCell="R19" sqref="R19"/>
    </sheetView>
  </sheetViews>
  <sheetFormatPr defaultColWidth="8.88671875" defaultRowHeight="15.6"/>
  <cols>
    <col min="1" max="1" width="9" style="303" customWidth="1"/>
    <col min="2" max="2" width="6.109375" style="38" customWidth="1"/>
    <col min="3" max="3" width="4.109375" style="303" customWidth="1"/>
    <col min="4" max="4" width="45.6640625" style="303" customWidth="1"/>
    <col min="5" max="5" width="19.88671875" style="314" customWidth="1"/>
    <col min="6" max="6" width="4.33203125" style="303" customWidth="1"/>
    <col min="7" max="7" width="7.5546875" style="303" customWidth="1"/>
    <col min="8" max="8" width="7.5546875" style="314" customWidth="1"/>
    <col min="9" max="9" width="35.44140625" style="318" customWidth="1"/>
    <col min="10" max="10" width="21.109375" style="303" customWidth="1"/>
    <col min="11" max="11" width="9.109375" style="304" hidden="1" customWidth="1"/>
    <col min="12" max="12" width="5.109375" style="304" hidden="1" customWidth="1"/>
    <col min="13" max="13" width="23.5546875" style="303" hidden="1" customWidth="1"/>
    <col min="14" max="14" width="9.109375" style="303" hidden="1" customWidth="1"/>
    <col min="15" max="16384" width="8.88671875" style="303"/>
  </cols>
  <sheetData>
    <row r="1" spans="2:15">
      <c r="B1" s="440" t="s">
        <v>124</v>
      </c>
      <c r="C1" s="441"/>
      <c r="D1" s="441"/>
      <c r="E1" s="441"/>
      <c r="F1" s="442" t="s">
        <v>122</v>
      </c>
      <c r="G1" s="443"/>
      <c r="H1" s="443"/>
      <c r="I1" s="443"/>
      <c r="J1" s="443"/>
      <c r="K1" s="443"/>
      <c r="L1" s="443"/>
      <c r="M1" s="443"/>
      <c r="N1" s="443"/>
      <c r="O1" s="444"/>
    </row>
    <row r="2" spans="2:15" ht="60.6" customHeight="1" thickBot="1">
      <c r="B2" s="364" t="s">
        <v>124</v>
      </c>
      <c r="C2" s="365" t="s">
        <v>78</v>
      </c>
      <c r="D2" s="366" t="s">
        <v>24</v>
      </c>
      <c r="E2" s="373" t="s">
        <v>123</v>
      </c>
      <c r="F2" s="371" t="s">
        <v>130</v>
      </c>
      <c r="G2" s="372" t="s">
        <v>78</v>
      </c>
      <c r="H2" s="372" t="s">
        <v>127</v>
      </c>
      <c r="I2" s="249" t="s">
        <v>24</v>
      </c>
      <c r="J2" s="366" t="s">
        <v>123</v>
      </c>
      <c r="K2" s="374" t="s">
        <v>97</v>
      </c>
      <c r="L2" s="374"/>
      <c r="M2" s="375"/>
      <c r="N2" s="375"/>
      <c r="O2" s="367" t="s">
        <v>131</v>
      </c>
    </row>
    <row r="3" spans="2:15">
      <c r="B3" s="438" t="s">
        <v>62</v>
      </c>
      <c r="C3" s="336">
        <v>1</v>
      </c>
      <c r="D3" s="362" t="str">
        <f>IF(ISERROR(VLOOKUP(C3,$G$3:$I$66,3,FALSE)),"",(VLOOKUP(C3,$G$3:$I$66,3,FALSE)))</f>
        <v>Fatih KARABAXHAKU (2)</v>
      </c>
      <c r="E3" s="363" t="str">
        <f>IF(D3="","",INDEX($J$3:$J$42,MATCH(C3,$G$3:$G$42,0)))</f>
        <v>Kosovo</v>
      </c>
      <c r="F3" s="368">
        <v>1</v>
      </c>
      <c r="G3" s="316">
        <v>7</v>
      </c>
      <c r="H3" s="369">
        <v>1</v>
      </c>
      <c r="I3" s="370" t="str">
        <f>IF(ISERROR(VLOOKUP(H3,Baza!A:C,2,FALSE)&amp;" "&amp;"("&amp;H3&amp;")"),"",(VLOOKUP(H3,Baza!A:C,2,FALSE)&amp;" "&amp;"("&amp;H3&amp;")"))</f>
        <v>Aulon BIVOLAKU  (1)</v>
      </c>
      <c r="J3" s="370" t="str">
        <f>IF(ISERROR(VLOOKUP(H3,Baza!A:C,3,FALSE)),"",(VLOOKUP(H3,Baza!A:C,3,FALSE)))</f>
        <v>Kosovo</v>
      </c>
      <c r="M3" s="303" t="str">
        <f t="shared" ref="M3:M34" si="0">VLOOKUP(C3,$H$3:$J$66,3,FALSE)</f>
        <v>Kosovo</v>
      </c>
      <c r="N3" s="303">
        <v>1</v>
      </c>
      <c r="O3" s="316"/>
    </row>
    <row r="4" spans="2:15">
      <c r="B4" s="436"/>
      <c r="C4" s="334">
        <v>2</v>
      </c>
      <c r="D4" s="356" t="str">
        <f t="shared" ref="D4:D67" si="1">IF(ISERROR(VLOOKUP(C4,$G$3:$I$66,3,FALSE)),"",(VLOOKUP(C4,$G$3:$I$66,3,FALSE)))</f>
        <v>Daniel GLAVEVSKI ZHOU (17)</v>
      </c>
      <c r="E4" s="357" t="str">
        <f t="shared" ref="E4:E66" si="2">IF(D4="","",INDEX($J$3:$J$42,MATCH(C4,$G$3:$G$42,0)))</f>
        <v>N.Macedonia</v>
      </c>
      <c r="F4" s="353">
        <v>2</v>
      </c>
      <c r="G4" s="308">
        <v>1</v>
      </c>
      <c r="H4" s="321">
        <v>2</v>
      </c>
      <c r="I4" s="319" t="str">
        <f>IF(ISERROR(VLOOKUP(H4,Baza!A:C,2,FALSE)&amp;" "&amp;"("&amp;H4&amp;")"),"",(VLOOKUP(H4,Baza!A:C,2,FALSE)&amp;" "&amp;"("&amp;H4&amp;")"))</f>
        <v>Fatih KARABAXHAKU (2)</v>
      </c>
      <c r="J4" s="319" t="str">
        <f>IF(ISERROR(VLOOKUP(H4,Baza!A:C,3,FALSE)),"",(VLOOKUP(H4,Baza!A:C,3,FALSE)))</f>
        <v>Kosovo</v>
      </c>
      <c r="M4" s="303" t="str">
        <f t="shared" si="0"/>
        <v>Kosovo</v>
      </c>
      <c r="N4" s="303">
        <v>2</v>
      </c>
      <c r="O4" s="307"/>
    </row>
    <row r="5" spans="2:15">
      <c r="B5" s="436"/>
      <c r="C5" s="334">
        <v>3</v>
      </c>
      <c r="D5" s="356" t="str">
        <f t="shared" si="1"/>
        <v>Elvin Cokovic (9)</v>
      </c>
      <c r="E5" s="357" t="str">
        <f t="shared" si="2"/>
        <v>Montenegro</v>
      </c>
      <c r="F5" s="353">
        <v>3</v>
      </c>
      <c r="G5" s="308">
        <v>3</v>
      </c>
      <c r="H5" s="321">
        <v>9</v>
      </c>
      <c r="I5" s="319" t="str">
        <f>IF(ISERROR(VLOOKUP(H5,Baza!A:C,2,FALSE)&amp;" "&amp;"("&amp;H5&amp;")"),"",(VLOOKUP(H5,Baza!A:C,2,FALSE)&amp;" "&amp;"("&amp;H5&amp;")"))</f>
        <v>Elvin Cokovic (9)</v>
      </c>
      <c r="J5" s="319" t="str">
        <f>IF(ISERROR(VLOOKUP(H5,Baza!A:C,3,FALSE)),"",(VLOOKUP(H5,Baza!A:C,3,FALSE)))</f>
        <v>Montenegro</v>
      </c>
      <c r="M5" s="303" t="e">
        <f t="shared" si="0"/>
        <v>#N/A</v>
      </c>
      <c r="N5" s="303">
        <v>3</v>
      </c>
      <c r="O5" s="307"/>
    </row>
    <row r="6" spans="2:15" ht="16.2" thickBot="1">
      <c r="B6" s="439"/>
      <c r="C6" s="337">
        <v>4</v>
      </c>
      <c r="D6" s="360" t="str">
        <f t="shared" si="1"/>
        <v/>
      </c>
      <c r="E6" s="361" t="str">
        <f t="shared" si="2"/>
        <v/>
      </c>
      <c r="F6" s="353">
        <v>4</v>
      </c>
      <c r="G6" s="308">
        <v>5</v>
      </c>
      <c r="H6" s="321">
        <v>10</v>
      </c>
      <c r="I6" s="319" t="str">
        <f>IF(ISERROR(VLOOKUP(H6,Baza!A:C,2,FALSE)&amp;" "&amp;"("&amp;H6&amp;")"),"",(VLOOKUP(H6,Baza!A:C,2,FALSE)&amp;" "&amp;"("&amp;H6&amp;")"))</f>
        <v>Milos RAHOVIC (10)</v>
      </c>
      <c r="J6" s="319" t="str">
        <f>IF(ISERROR(VLOOKUP(H6,Baza!A:C,3,FALSE)),"",(VLOOKUP(H6,Baza!A:C,3,FALSE)))</f>
        <v>Montenegro</v>
      </c>
      <c r="M6" s="303" t="e">
        <f t="shared" si="0"/>
        <v>#N/A</v>
      </c>
      <c r="N6" s="303">
        <v>4</v>
      </c>
      <c r="O6" s="307"/>
    </row>
    <row r="7" spans="2:15">
      <c r="B7" s="435" t="s">
        <v>63</v>
      </c>
      <c r="C7" s="333">
        <v>5</v>
      </c>
      <c r="D7" s="354" t="str">
        <f t="shared" si="1"/>
        <v>Milos RAHOVIC (10)</v>
      </c>
      <c r="E7" s="355" t="str">
        <f t="shared" si="2"/>
        <v>Montenegro</v>
      </c>
      <c r="F7" s="353">
        <v>5</v>
      </c>
      <c r="G7" s="308">
        <v>2</v>
      </c>
      <c r="H7" s="321">
        <v>17</v>
      </c>
      <c r="I7" s="319" t="str">
        <f>IF(ISERROR(VLOOKUP(H7,Baza!A:C,2,FALSE)&amp;" "&amp;"("&amp;H7&amp;")"),"",(VLOOKUP(H7,Baza!A:C,2,FALSE)&amp;" "&amp;"("&amp;H7&amp;")"))</f>
        <v>Daniel GLAVEVSKI ZHOU (17)</v>
      </c>
      <c r="J7" s="319" t="str">
        <f>IF(ISERROR(VLOOKUP(H7,Baza!A:C,3,FALSE)),"",(VLOOKUP(H7,Baza!A:C,3,FALSE)))</f>
        <v>N.Macedonia</v>
      </c>
      <c r="M7" s="303" t="e">
        <f t="shared" si="0"/>
        <v>#N/A</v>
      </c>
      <c r="N7" s="303">
        <v>5</v>
      </c>
      <c r="O7" s="307"/>
    </row>
    <row r="8" spans="2:15">
      <c r="B8" s="436"/>
      <c r="C8" s="334">
        <v>6</v>
      </c>
      <c r="D8" s="356" t="str">
        <f t="shared" si="1"/>
        <v>Teodor VOLKANOVSKI (18)</v>
      </c>
      <c r="E8" s="357" t="str">
        <f t="shared" si="2"/>
        <v>N.Macedonia</v>
      </c>
      <c r="F8" s="353">
        <v>6</v>
      </c>
      <c r="G8" s="308">
        <v>6</v>
      </c>
      <c r="H8" s="321">
        <v>18</v>
      </c>
      <c r="I8" s="319" t="str">
        <f>IF(ISERROR(VLOOKUP(H8,Baza!A:C,2,FALSE)&amp;" "&amp;"("&amp;H8&amp;")"),"",(VLOOKUP(H8,Baza!A:C,2,FALSE)&amp;" "&amp;"("&amp;H8&amp;")"))</f>
        <v>Teodor VOLKANOVSKI (18)</v>
      </c>
      <c r="J8" s="319" t="str">
        <f>IF(ISERROR(VLOOKUP(H8,Baza!A:C,3,FALSE)),"",(VLOOKUP(H8,Baza!A:C,3,FALSE)))</f>
        <v>N.Macedonia</v>
      </c>
      <c r="M8" s="303" t="e">
        <f t="shared" si="0"/>
        <v>#N/A</v>
      </c>
      <c r="N8" s="303">
        <v>6</v>
      </c>
      <c r="O8" s="307"/>
    </row>
    <row r="9" spans="2:15">
      <c r="B9" s="436"/>
      <c r="C9" s="334">
        <v>7</v>
      </c>
      <c r="D9" s="356" t="str">
        <f t="shared" si="1"/>
        <v>Aulon BIVOLAKU  (1)</v>
      </c>
      <c r="E9" s="357" t="str">
        <f t="shared" si="2"/>
        <v>Kosovo</v>
      </c>
      <c r="F9" s="353">
        <v>7</v>
      </c>
      <c r="G9" s="308"/>
      <c r="H9" s="321"/>
      <c r="I9" s="319" t="str">
        <f>IF(ISERROR(VLOOKUP(H9,Baza!A:C,2,FALSE)&amp;" "&amp;"("&amp;H9&amp;")"),"",(VLOOKUP(H9,Baza!A:C,2,FALSE)&amp;" "&amp;"("&amp;H9&amp;")"))</f>
        <v/>
      </c>
      <c r="J9" s="319" t="str">
        <f>IF(ISERROR(VLOOKUP(H9,Baza!A:C,3,FALSE)),"",(VLOOKUP(H9,Baza!A:C,3,FALSE)))</f>
        <v/>
      </c>
      <c r="K9" s="304">
        <v>4</v>
      </c>
      <c r="M9" s="303" t="e">
        <f t="shared" si="0"/>
        <v>#N/A</v>
      </c>
      <c r="N9" s="303">
        <v>7</v>
      </c>
      <c r="O9" s="307"/>
    </row>
    <row r="10" spans="2:15" ht="16.2" thickBot="1">
      <c r="B10" s="437"/>
      <c r="C10" s="335">
        <v>8</v>
      </c>
      <c r="D10" s="358" t="str">
        <f t="shared" si="1"/>
        <v/>
      </c>
      <c r="E10" s="359" t="str">
        <f t="shared" si="2"/>
        <v/>
      </c>
      <c r="F10" s="353">
        <v>8</v>
      </c>
      <c r="G10" s="308"/>
      <c r="H10" s="321"/>
      <c r="I10" s="319" t="str">
        <f>IF(ISERROR(VLOOKUP(H10,Baza!A:C,2,FALSE)&amp;" "&amp;"("&amp;H10&amp;")"),"",(VLOOKUP(H10,Baza!A:C,2,FALSE)&amp;" "&amp;"("&amp;H10&amp;")"))</f>
        <v/>
      </c>
      <c r="J10" s="319" t="str">
        <f>IF(ISERROR(VLOOKUP(H10,Baza!A:C,3,FALSE)),"",(VLOOKUP(H10,Baza!A:C,3,FALSE)))</f>
        <v/>
      </c>
      <c r="M10" s="303" t="e">
        <f t="shared" si="0"/>
        <v>#N/A</v>
      </c>
      <c r="N10" s="303">
        <v>8</v>
      </c>
      <c r="O10" s="307"/>
    </row>
    <row r="11" spans="2:15">
      <c r="B11" s="438" t="s">
        <v>64</v>
      </c>
      <c r="C11" s="336">
        <v>9</v>
      </c>
      <c r="D11" s="362" t="str">
        <f t="shared" si="1"/>
        <v/>
      </c>
      <c r="E11" s="363" t="str">
        <f t="shared" si="2"/>
        <v/>
      </c>
      <c r="F11" s="353">
        <v>9</v>
      </c>
      <c r="G11" s="308"/>
      <c r="H11" s="321"/>
      <c r="I11" s="319" t="str">
        <f>IF(ISERROR(VLOOKUP(H11,Baza!A:C,2,FALSE)&amp;" "&amp;"("&amp;H11&amp;")"),"",(VLOOKUP(H11,Baza!A:C,2,FALSE)&amp;" "&amp;"("&amp;H11&amp;")"))</f>
        <v/>
      </c>
      <c r="J11" s="319" t="str">
        <f>IF(ISERROR(VLOOKUP(H11,Baza!A:C,3,FALSE)),"",(VLOOKUP(H11,Baza!A:C,3,FALSE)))</f>
        <v/>
      </c>
      <c r="M11" s="303" t="str">
        <f t="shared" si="0"/>
        <v>Montenegro</v>
      </c>
      <c r="N11" s="303">
        <v>9</v>
      </c>
      <c r="O11" s="307"/>
    </row>
    <row r="12" spans="2:15">
      <c r="B12" s="436"/>
      <c r="C12" s="334">
        <v>10</v>
      </c>
      <c r="D12" s="356" t="str">
        <f t="shared" si="1"/>
        <v/>
      </c>
      <c r="E12" s="357" t="str">
        <f t="shared" si="2"/>
        <v/>
      </c>
      <c r="F12" s="353">
        <v>10</v>
      </c>
      <c r="G12" s="308"/>
      <c r="H12" s="321"/>
      <c r="I12" s="319" t="str">
        <f>IF(ISERROR(VLOOKUP(H12,Baza!A:C,2,FALSE)&amp;" "&amp;"("&amp;H12&amp;")"),"",(VLOOKUP(H12,Baza!A:C,2,FALSE)&amp;" "&amp;"("&amp;H12&amp;")"))</f>
        <v/>
      </c>
      <c r="J12" s="319" t="str">
        <f>IF(ISERROR(VLOOKUP(H12,Baza!A:C,3,FALSE)),"",(VLOOKUP(H12,Baza!A:C,3,FALSE)))</f>
        <v/>
      </c>
      <c r="M12" s="303" t="str">
        <f t="shared" si="0"/>
        <v>Montenegro</v>
      </c>
      <c r="N12" s="303">
        <v>10</v>
      </c>
      <c r="O12" s="307"/>
    </row>
    <row r="13" spans="2:15">
      <c r="B13" s="436"/>
      <c r="C13" s="334">
        <v>11</v>
      </c>
      <c r="D13" s="356" t="str">
        <f t="shared" si="1"/>
        <v/>
      </c>
      <c r="E13" s="357" t="str">
        <f t="shared" si="2"/>
        <v/>
      </c>
      <c r="F13" s="353">
        <v>11</v>
      </c>
      <c r="G13" s="308"/>
      <c r="H13" s="321"/>
      <c r="I13" s="319" t="str">
        <f>IF(ISERROR(VLOOKUP(H13,Baza!A:C,2,FALSE)&amp;" "&amp;"("&amp;H13&amp;")"),"",(VLOOKUP(H13,Baza!A:C,2,FALSE)&amp;" "&amp;"("&amp;H13&amp;")"))</f>
        <v/>
      </c>
      <c r="J13" s="319" t="str">
        <f>IF(ISERROR(VLOOKUP(H13,Baza!A:C,3,FALSE)),"",(VLOOKUP(H13,Baza!A:C,3,FALSE)))</f>
        <v/>
      </c>
      <c r="M13" s="303" t="e">
        <f t="shared" si="0"/>
        <v>#N/A</v>
      </c>
      <c r="N13" s="303">
        <v>11</v>
      </c>
      <c r="O13" s="307"/>
    </row>
    <row r="14" spans="2:15" ht="16.2" thickBot="1">
      <c r="B14" s="439"/>
      <c r="C14" s="337">
        <v>12</v>
      </c>
      <c r="D14" s="360" t="str">
        <f t="shared" si="1"/>
        <v/>
      </c>
      <c r="E14" s="361" t="str">
        <f t="shared" si="2"/>
        <v/>
      </c>
      <c r="F14" s="353">
        <v>12</v>
      </c>
      <c r="G14" s="308"/>
      <c r="H14" s="308"/>
      <c r="I14" s="319" t="str">
        <f>IF(ISERROR(VLOOKUP(H14,Baza!A:C,2,FALSE)&amp;" "&amp;"("&amp;H14&amp;")"),"",(VLOOKUP(H14,Baza!A:C,2,FALSE)&amp;" "&amp;"("&amp;H14&amp;")"))</f>
        <v/>
      </c>
      <c r="J14" s="319" t="str">
        <f>IF(ISERROR(VLOOKUP(H14,Baza!A:C,3,FALSE)),"",(VLOOKUP(H14,Baza!A:C,3,FALSE)))</f>
        <v/>
      </c>
      <c r="M14" s="303" t="e">
        <f t="shared" si="0"/>
        <v>#N/A</v>
      </c>
      <c r="N14" s="303">
        <v>12</v>
      </c>
      <c r="O14" s="307"/>
    </row>
    <row r="15" spans="2:15">
      <c r="B15" s="435" t="s">
        <v>65</v>
      </c>
      <c r="C15" s="333">
        <v>13</v>
      </c>
      <c r="D15" s="354" t="str">
        <f t="shared" si="1"/>
        <v/>
      </c>
      <c r="E15" s="355" t="str">
        <f t="shared" si="2"/>
        <v/>
      </c>
      <c r="F15" s="353">
        <v>13</v>
      </c>
      <c r="G15" s="308"/>
      <c r="H15" s="308"/>
      <c r="I15" s="319" t="str">
        <f>IF(ISERROR(VLOOKUP(H15,Baza!A:C,2,FALSE)&amp;" "&amp;"("&amp;H15&amp;")"),"",(VLOOKUP(H15,Baza!A:C,2,FALSE)&amp;" "&amp;"("&amp;H15&amp;")"))</f>
        <v/>
      </c>
      <c r="J15" s="319" t="str">
        <f>IF(ISERROR(VLOOKUP(H15,Baza!A:C,3,FALSE)),"",(VLOOKUP(H15,Baza!A:C,3,FALSE)))</f>
        <v/>
      </c>
      <c r="M15" s="303" t="e">
        <f t="shared" si="0"/>
        <v>#N/A</v>
      </c>
      <c r="N15" s="303">
        <v>13</v>
      </c>
      <c r="O15" s="307"/>
    </row>
    <row r="16" spans="2:15">
      <c r="B16" s="436"/>
      <c r="C16" s="334">
        <v>14</v>
      </c>
      <c r="D16" s="356" t="str">
        <f t="shared" si="1"/>
        <v/>
      </c>
      <c r="E16" s="357" t="str">
        <f t="shared" si="2"/>
        <v/>
      </c>
      <c r="F16" s="353">
        <v>14</v>
      </c>
      <c r="G16" s="308"/>
      <c r="H16" s="308"/>
      <c r="I16" s="319" t="str">
        <f>IF(ISERROR(VLOOKUP(H16,Baza!A:C,2,FALSE)&amp;" "&amp;"("&amp;H16&amp;")"),"",(VLOOKUP(H16,Baza!A:C,2,FALSE)&amp;" "&amp;"("&amp;H16&amp;")"))</f>
        <v/>
      </c>
      <c r="J16" s="319" t="str">
        <f>IF(ISERROR(VLOOKUP(H16,Baza!A:C,3,FALSE)),"",(VLOOKUP(H16,Baza!A:C,3,FALSE)))</f>
        <v/>
      </c>
      <c r="M16" s="303" t="e">
        <f t="shared" si="0"/>
        <v>#N/A</v>
      </c>
      <c r="N16" s="303">
        <v>14</v>
      </c>
      <c r="O16" s="307"/>
    </row>
    <row r="17" spans="2:15">
      <c r="B17" s="436"/>
      <c r="C17" s="334">
        <v>15</v>
      </c>
      <c r="D17" s="356" t="str">
        <f t="shared" si="1"/>
        <v/>
      </c>
      <c r="E17" s="357" t="str">
        <f t="shared" si="2"/>
        <v/>
      </c>
      <c r="F17" s="353">
        <v>15</v>
      </c>
      <c r="G17" s="308"/>
      <c r="H17" s="308"/>
      <c r="I17" s="319" t="str">
        <f>IF(ISERROR(VLOOKUP(H17,Baza!A:C,2,FALSE)&amp;" "&amp;"("&amp;H17&amp;")"),"",(VLOOKUP(H17,Baza!A:C,2,FALSE)&amp;" "&amp;"("&amp;H17&amp;")"))</f>
        <v/>
      </c>
      <c r="J17" s="319" t="str">
        <f>IF(ISERROR(VLOOKUP(H17,Baza!A:C,3,FALSE)),"",(VLOOKUP(H17,Baza!A:C,3,FALSE)))</f>
        <v/>
      </c>
      <c r="M17" s="303" t="e">
        <f t="shared" si="0"/>
        <v>#N/A</v>
      </c>
      <c r="N17" s="303">
        <v>15</v>
      </c>
      <c r="O17" s="307"/>
    </row>
    <row r="18" spans="2:15" ht="16.2" thickBot="1">
      <c r="B18" s="437"/>
      <c r="C18" s="335">
        <v>16</v>
      </c>
      <c r="D18" s="358" t="str">
        <f t="shared" si="1"/>
        <v/>
      </c>
      <c r="E18" s="359" t="str">
        <f t="shared" si="2"/>
        <v/>
      </c>
      <c r="F18" s="353">
        <v>16</v>
      </c>
      <c r="G18" s="308"/>
      <c r="H18" s="308"/>
      <c r="I18" s="319" t="str">
        <f>IF(ISERROR(VLOOKUP(H18,Baza!A:C,2,FALSE)&amp;" "&amp;"("&amp;H18&amp;")"),"",(VLOOKUP(H18,Baza!A:C,2,FALSE)&amp;" "&amp;"("&amp;H18&amp;")"))</f>
        <v/>
      </c>
      <c r="J18" s="319" t="str">
        <f>IF(ISERROR(VLOOKUP(H18,Baza!A:C,3,FALSE)),"",(VLOOKUP(H18,Baza!A:C,3,FALSE)))</f>
        <v/>
      </c>
      <c r="M18" s="303" t="e">
        <f t="shared" si="0"/>
        <v>#N/A</v>
      </c>
      <c r="N18" s="303">
        <v>16</v>
      </c>
      <c r="O18" s="307"/>
    </row>
    <row r="19" spans="2:15">
      <c r="B19" s="438" t="s">
        <v>66</v>
      </c>
      <c r="C19" s="342">
        <v>17</v>
      </c>
      <c r="D19" s="362" t="str">
        <f t="shared" si="1"/>
        <v/>
      </c>
      <c r="E19" s="363" t="str">
        <f t="shared" si="2"/>
        <v/>
      </c>
      <c r="F19" s="353">
        <v>17</v>
      </c>
      <c r="G19" s="308"/>
      <c r="H19" s="308"/>
      <c r="I19" s="319" t="str">
        <f>IF(ISERROR(VLOOKUP(H19,Baza!A:C,2,FALSE)&amp;" "&amp;"("&amp;H19&amp;")"),"",(VLOOKUP(H19,Baza!A:C,2,FALSE)&amp;" "&amp;"("&amp;H19&amp;")"))</f>
        <v/>
      </c>
      <c r="J19" s="319" t="str">
        <f>IF(ISERROR(VLOOKUP(H19,Baza!A:C,3,FALSE)),"",(VLOOKUP(H19,Baza!A:C,3,FALSE)))</f>
        <v/>
      </c>
      <c r="M19" s="303" t="str">
        <f t="shared" si="0"/>
        <v>N.Macedonia</v>
      </c>
      <c r="N19" s="303">
        <v>17</v>
      </c>
      <c r="O19" s="307"/>
    </row>
    <row r="20" spans="2:15">
      <c r="B20" s="436"/>
      <c r="C20" s="339">
        <v>18</v>
      </c>
      <c r="D20" s="356" t="str">
        <f t="shared" si="1"/>
        <v/>
      </c>
      <c r="E20" s="357" t="str">
        <f t="shared" si="2"/>
        <v/>
      </c>
      <c r="F20" s="353">
        <v>18</v>
      </c>
      <c r="G20" s="308"/>
      <c r="H20" s="308"/>
      <c r="I20" s="319" t="str">
        <f>IF(ISERROR(VLOOKUP(H20,Baza!A:C,2,FALSE)&amp;" "&amp;"("&amp;H20&amp;")"),"",(VLOOKUP(H20,Baza!A:C,2,FALSE)&amp;" "&amp;"("&amp;H20&amp;")"))</f>
        <v/>
      </c>
      <c r="J20" s="319" t="str">
        <f>IF(ISERROR(VLOOKUP(H20,Baza!A:C,3,FALSE)),"",(VLOOKUP(H20,Baza!A:C,3,FALSE)))</f>
        <v/>
      </c>
      <c r="M20" s="303" t="str">
        <f t="shared" si="0"/>
        <v>N.Macedonia</v>
      </c>
      <c r="N20" s="303">
        <v>18</v>
      </c>
      <c r="O20" s="307"/>
    </row>
    <row r="21" spans="2:15">
      <c r="B21" s="436"/>
      <c r="C21" s="339">
        <v>19</v>
      </c>
      <c r="D21" s="356" t="str">
        <f t="shared" si="1"/>
        <v/>
      </c>
      <c r="E21" s="357" t="str">
        <f t="shared" si="2"/>
        <v/>
      </c>
      <c r="F21" s="353">
        <v>19</v>
      </c>
      <c r="G21" s="308"/>
      <c r="H21" s="308"/>
      <c r="I21" s="319" t="str">
        <f>IF(ISERROR(VLOOKUP(H21,Baza!A:C,2,FALSE)&amp;" "&amp;"("&amp;H21&amp;")"),"",(VLOOKUP(H21,Baza!A:C,2,FALSE)&amp;" "&amp;"("&amp;H21&amp;")"))</f>
        <v/>
      </c>
      <c r="J21" s="319" t="str">
        <f>IF(ISERROR(VLOOKUP(H21,Baza!A:C,3,FALSE)),"",(VLOOKUP(H21,Baza!A:C,3,FALSE)))</f>
        <v/>
      </c>
      <c r="M21" s="303" t="e">
        <f t="shared" si="0"/>
        <v>#N/A</v>
      </c>
      <c r="N21" s="303">
        <v>19</v>
      </c>
      <c r="O21" s="307"/>
    </row>
    <row r="22" spans="2:15" ht="16.2" thickBot="1">
      <c r="B22" s="439"/>
      <c r="C22" s="340">
        <v>20</v>
      </c>
      <c r="D22" s="360" t="str">
        <f t="shared" si="1"/>
        <v/>
      </c>
      <c r="E22" s="361" t="str">
        <f t="shared" si="2"/>
        <v/>
      </c>
      <c r="F22" s="353">
        <v>20</v>
      </c>
      <c r="G22" s="308"/>
      <c r="H22" s="308"/>
      <c r="I22" s="319" t="str">
        <f>IF(ISERROR(VLOOKUP(H22,Baza!A:C,2,FALSE)&amp;" "&amp;"("&amp;H22&amp;")"),"",(VLOOKUP(H22,Baza!A:C,2,FALSE)&amp;" "&amp;"("&amp;H22&amp;")"))</f>
        <v/>
      </c>
      <c r="J22" s="319" t="str">
        <f>IF(ISERROR(VLOOKUP(H22,Baza!A:C,3,FALSE)),"",(VLOOKUP(H22,Baza!A:C,3,FALSE)))</f>
        <v/>
      </c>
      <c r="M22" s="303" t="e">
        <f t="shared" si="0"/>
        <v>#N/A</v>
      </c>
      <c r="N22" s="303">
        <v>20</v>
      </c>
      <c r="O22" s="307"/>
    </row>
    <row r="23" spans="2:15">
      <c r="B23" s="435" t="s">
        <v>67</v>
      </c>
      <c r="C23" s="338">
        <v>21</v>
      </c>
      <c r="D23" s="354" t="str">
        <f t="shared" si="1"/>
        <v/>
      </c>
      <c r="E23" s="355" t="str">
        <f t="shared" si="2"/>
        <v/>
      </c>
      <c r="F23" s="353">
        <v>21</v>
      </c>
      <c r="G23" s="308"/>
      <c r="H23" s="308"/>
      <c r="I23" s="319" t="str">
        <f>IF(ISERROR(VLOOKUP(H23,Baza!A:C,2,FALSE)&amp;" "&amp;"("&amp;H23&amp;")"),"",(VLOOKUP(H23,Baza!A:C,2,FALSE)&amp;" "&amp;"("&amp;H23&amp;")"))</f>
        <v/>
      </c>
      <c r="J23" s="319" t="str">
        <f>IF(ISERROR(VLOOKUP(H23,Baza!A:C,3,FALSE)),"",(VLOOKUP(H23,Baza!A:C,3,FALSE)))</f>
        <v/>
      </c>
      <c r="M23" s="303" t="e">
        <f t="shared" si="0"/>
        <v>#N/A</v>
      </c>
      <c r="N23" s="303">
        <v>21</v>
      </c>
      <c r="O23" s="307"/>
    </row>
    <row r="24" spans="2:15">
      <c r="B24" s="436"/>
      <c r="C24" s="339">
        <v>22</v>
      </c>
      <c r="D24" s="356" t="str">
        <f t="shared" si="1"/>
        <v/>
      </c>
      <c r="E24" s="357" t="str">
        <f t="shared" si="2"/>
        <v/>
      </c>
      <c r="F24" s="353">
        <v>22</v>
      </c>
      <c r="G24" s="308"/>
      <c r="H24" s="308"/>
      <c r="I24" s="319" t="str">
        <f>IF(ISERROR(VLOOKUP(H24,Baza!A:C,2,FALSE)&amp;" "&amp;"("&amp;H24&amp;")"),"",(VLOOKUP(H24,Baza!A:C,2,FALSE)&amp;" "&amp;"("&amp;H24&amp;")"))</f>
        <v/>
      </c>
      <c r="J24" s="319" t="str">
        <f>IF(ISERROR(VLOOKUP(H24,Baza!A:C,3,FALSE)),"",(VLOOKUP(H24,Baza!A:C,3,FALSE)))</f>
        <v/>
      </c>
      <c r="M24" s="303" t="e">
        <f t="shared" si="0"/>
        <v>#N/A</v>
      </c>
      <c r="N24" s="303">
        <v>22</v>
      </c>
      <c r="O24" s="307"/>
    </row>
    <row r="25" spans="2:15">
      <c r="B25" s="436"/>
      <c r="C25" s="339">
        <v>23</v>
      </c>
      <c r="D25" s="356" t="str">
        <f t="shared" si="1"/>
        <v/>
      </c>
      <c r="E25" s="357" t="str">
        <f t="shared" si="2"/>
        <v/>
      </c>
      <c r="F25" s="353">
        <v>23</v>
      </c>
      <c r="G25" s="308"/>
      <c r="H25" s="308"/>
      <c r="I25" s="319" t="str">
        <f>IF(ISERROR(VLOOKUP(H25,Baza!A:C,2,FALSE)&amp;" "&amp;"("&amp;H25&amp;")"),"",(VLOOKUP(H25,Baza!A:C,2,FALSE)&amp;" "&amp;"("&amp;H25&amp;")"))</f>
        <v/>
      </c>
      <c r="J25" s="319" t="str">
        <f>IF(ISERROR(VLOOKUP(H25,Baza!A:C,3,FALSE)),"",(VLOOKUP(H25,Baza!A:C,3,FALSE)))</f>
        <v/>
      </c>
      <c r="M25" s="303" t="e">
        <f t="shared" si="0"/>
        <v>#N/A</v>
      </c>
      <c r="N25" s="303">
        <v>23</v>
      </c>
      <c r="O25" s="307"/>
    </row>
    <row r="26" spans="2:15" ht="16.2" thickBot="1">
      <c r="B26" s="437"/>
      <c r="C26" s="341">
        <v>24</v>
      </c>
      <c r="D26" s="358" t="str">
        <f t="shared" si="1"/>
        <v/>
      </c>
      <c r="E26" s="359" t="str">
        <f t="shared" si="2"/>
        <v/>
      </c>
      <c r="F26" s="353">
        <v>24</v>
      </c>
      <c r="G26" s="308"/>
      <c r="H26" s="308"/>
      <c r="I26" s="319" t="str">
        <f>IF(ISERROR(VLOOKUP(H26,Baza!A:C,2,FALSE)&amp;" "&amp;"("&amp;H26&amp;")"),"",(VLOOKUP(H26,Baza!A:C,2,FALSE)&amp;" "&amp;"("&amp;H26&amp;")"))</f>
        <v/>
      </c>
      <c r="J26" s="319" t="str">
        <f>IF(ISERROR(VLOOKUP(H26,Baza!A:C,3,FALSE)),"",(VLOOKUP(H26,Baza!A:C,3,FALSE)))</f>
        <v/>
      </c>
      <c r="K26" s="304">
        <v>5</v>
      </c>
      <c r="M26" s="303" t="e">
        <f t="shared" si="0"/>
        <v>#N/A</v>
      </c>
      <c r="N26" s="303">
        <v>24</v>
      </c>
      <c r="O26" s="307"/>
    </row>
    <row r="27" spans="2:15">
      <c r="B27" s="438" t="s">
        <v>68</v>
      </c>
      <c r="C27" s="342">
        <v>25</v>
      </c>
      <c r="D27" s="362" t="str">
        <f t="shared" si="1"/>
        <v/>
      </c>
      <c r="E27" s="363" t="str">
        <f t="shared" si="2"/>
        <v/>
      </c>
      <c r="F27" s="353">
        <v>25</v>
      </c>
      <c r="G27" s="308"/>
      <c r="H27" s="308"/>
      <c r="I27" s="319" t="str">
        <f>IF(ISERROR(VLOOKUP(H27,Baza!A:C,2,FALSE)&amp;" "&amp;"("&amp;H27&amp;")"),"",(VLOOKUP(H27,Baza!A:C,2,FALSE)&amp;" "&amp;"("&amp;H27&amp;")"))</f>
        <v/>
      </c>
      <c r="J27" s="319" t="str">
        <f>IF(ISERROR(VLOOKUP(H27,Baza!A:C,3,FALSE)),"",(VLOOKUP(H27,Baza!A:C,3,FALSE)))</f>
        <v/>
      </c>
      <c r="M27" s="303" t="e">
        <f t="shared" si="0"/>
        <v>#N/A</v>
      </c>
      <c r="N27" s="303">
        <v>25</v>
      </c>
      <c r="O27" s="307"/>
    </row>
    <row r="28" spans="2:15">
      <c r="B28" s="436"/>
      <c r="C28" s="339">
        <v>26</v>
      </c>
      <c r="D28" s="356" t="str">
        <f t="shared" si="1"/>
        <v/>
      </c>
      <c r="E28" s="357" t="str">
        <f t="shared" si="2"/>
        <v/>
      </c>
      <c r="F28" s="353">
        <v>26</v>
      </c>
      <c r="G28" s="308"/>
      <c r="H28" s="308"/>
      <c r="I28" s="319" t="str">
        <f>IF(ISERROR(VLOOKUP(H28,Baza!A:C,2,FALSE)&amp;" "&amp;"("&amp;H28&amp;")"),"",(VLOOKUP(H28,Baza!A:C,2,FALSE)&amp;" "&amp;"("&amp;H28&amp;")"))</f>
        <v/>
      </c>
      <c r="J28" s="319" t="str">
        <f>IF(ISERROR(VLOOKUP(H28,Baza!A:C,3,FALSE)),"",(VLOOKUP(H28,Baza!A:C,3,FALSE)))</f>
        <v/>
      </c>
      <c r="M28" s="303" t="e">
        <f t="shared" si="0"/>
        <v>#N/A</v>
      </c>
      <c r="N28" s="303">
        <v>26</v>
      </c>
      <c r="O28" s="307"/>
    </row>
    <row r="29" spans="2:15">
      <c r="B29" s="436"/>
      <c r="C29" s="339">
        <v>27</v>
      </c>
      <c r="D29" s="356" t="str">
        <f t="shared" si="1"/>
        <v/>
      </c>
      <c r="E29" s="357" t="str">
        <f t="shared" si="2"/>
        <v/>
      </c>
      <c r="F29" s="353">
        <v>27</v>
      </c>
      <c r="G29" s="308"/>
      <c r="H29" s="308"/>
      <c r="I29" s="319" t="str">
        <f>IF(ISERROR(VLOOKUP(H29,Baza!A:C,2,FALSE)&amp;" "&amp;"("&amp;H29&amp;")"),"",(VLOOKUP(H29,Baza!A:C,2,FALSE)&amp;" "&amp;"("&amp;H29&amp;")"))</f>
        <v/>
      </c>
      <c r="J29" s="319" t="str">
        <f>IF(ISERROR(VLOOKUP(H29,Baza!A:C,3,FALSE)),"",(VLOOKUP(H29,Baza!A:C,3,FALSE)))</f>
        <v/>
      </c>
      <c r="M29" s="303" t="e">
        <f t="shared" si="0"/>
        <v>#N/A</v>
      </c>
      <c r="N29" s="303">
        <v>27</v>
      </c>
      <c r="O29" s="307"/>
    </row>
    <row r="30" spans="2:15" ht="16.2" thickBot="1">
      <c r="B30" s="439"/>
      <c r="C30" s="340">
        <v>28</v>
      </c>
      <c r="D30" s="360" t="str">
        <f t="shared" si="1"/>
        <v/>
      </c>
      <c r="E30" s="361" t="str">
        <f t="shared" si="2"/>
        <v/>
      </c>
      <c r="F30" s="353">
        <v>28</v>
      </c>
      <c r="G30" s="308"/>
      <c r="H30" s="308"/>
      <c r="I30" s="319" t="str">
        <f>IF(ISERROR(VLOOKUP(H30,Baza!A:C,2,FALSE)&amp;" "&amp;"("&amp;H30&amp;")"),"",(VLOOKUP(H30,Baza!A:C,2,FALSE)&amp;" "&amp;"("&amp;H30&amp;")"))</f>
        <v/>
      </c>
      <c r="J30" s="319" t="str">
        <f>IF(ISERROR(VLOOKUP(H30,Baza!A:C,3,FALSE)),"",(VLOOKUP(H30,Baza!A:C,3,FALSE)))</f>
        <v/>
      </c>
      <c r="M30" s="303" t="e">
        <f t="shared" si="0"/>
        <v>#N/A</v>
      </c>
      <c r="N30" s="303">
        <v>28</v>
      </c>
      <c r="O30" s="307"/>
    </row>
    <row r="31" spans="2:15">
      <c r="B31" s="435" t="s">
        <v>69</v>
      </c>
      <c r="C31" s="338">
        <v>29</v>
      </c>
      <c r="D31" s="354" t="str">
        <f t="shared" si="1"/>
        <v/>
      </c>
      <c r="E31" s="355" t="str">
        <f t="shared" si="2"/>
        <v/>
      </c>
      <c r="F31" s="353">
        <v>29</v>
      </c>
      <c r="G31" s="308"/>
      <c r="H31" s="308"/>
      <c r="I31" s="319" t="str">
        <f>IF(ISERROR(VLOOKUP(H31,Baza!A:C,2,FALSE)&amp;" "&amp;"("&amp;H31&amp;")"),"",(VLOOKUP(H31,Baza!A:C,2,FALSE)&amp;" "&amp;"("&amp;H31&amp;")"))</f>
        <v/>
      </c>
      <c r="J31" s="319" t="str">
        <f>IF(ISERROR(VLOOKUP(H31,Baza!A:C,3,FALSE)),"",(VLOOKUP(H31,Baza!A:C,3,FALSE)))</f>
        <v/>
      </c>
      <c r="M31" s="303" t="e">
        <f t="shared" si="0"/>
        <v>#N/A</v>
      </c>
      <c r="N31" s="303">
        <v>29</v>
      </c>
      <c r="O31" s="307"/>
    </row>
    <row r="32" spans="2:15">
      <c r="B32" s="436"/>
      <c r="C32" s="339">
        <v>30</v>
      </c>
      <c r="D32" s="356" t="str">
        <f t="shared" si="1"/>
        <v/>
      </c>
      <c r="E32" s="357" t="str">
        <f t="shared" si="2"/>
        <v/>
      </c>
      <c r="F32" s="353">
        <v>30</v>
      </c>
      <c r="G32" s="308"/>
      <c r="H32" s="308"/>
      <c r="I32" s="319" t="str">
        <f>IF(ISERROR(VLOOKUP(H32,Baza!A:C,2,FALSE)&amp;" "&amp;"("&amp;H32&amp;")"),"",(VLOOKUP(H32,Baza!A:C,2,FALSE)&amp;" "&amp;"("&amp;H32&amp;")"))</f>
        <v/>
      </c>
      <c r="J32" s="319" t="str">
        <f>IF(ISERROR(VLOOKUP(H32,Baza!A:C,3,FALSE)),"",(VLOOKUP(H32,Baza!A:C,3,FALSE)))</f>
        <v/>
      </c>
      <c r="K32" s="304">
        <v>6</v>
      </c>
      <c r="M32" s="303" t="e">
        <f t="shared" si="0"/>
        <v>#N/A</v>
      </c>
      <c r="N32" s="303">
        <v>30</v>
      </c>
      <c r="O32" s="307"/>
    </row>
    <row r="33" spans="1:15">
      <c r="B33" s="436"/>
      <c r="C33" s="339">
        <v>31</v>
      </c>
      <c r="D33" s="356" t="str">
        <f t="shared" si="1"/>
        <v/>
      </c>
      <c r="E33" s="357" t="str">
        <f t="shared" si="2"/>
        <v/>
      </c>
      <c r="F33" s="353">
        <v>31</v>
      </c>
      <c r="G33" s="308"/>
      <c r="H33" s="308"/>
      <c r="I33" s="319" t="str">
        <f>IF(ISERROR(VLOOKUP(H33,Baza!A:C,2,FALSE)&amp;" "&amp;"("&amp;H33&amp;")"),"",(VLOOKUP(H33,Baza!A:C,2,FALSE)&amp;" "&amp;"("&amp;H33&amp;")"))</f>
        <v/>
      </c>
      <c r="J33" s="319" t="str">
        <f>IF(ISERROR(VLOOKUP(H33,Baza!A:C,3,FALSE)),"",(VLOOKUP(H33,Baza!A:C,3,FALSE)))</f>
        <v/>
      </c>
      <c r="K33" s="304">
        <v>2</v>
      </c>
      <c r="M33" s="303" t="e">
        <f t="shared" si="0"/>
        <v>#N/A</v>
      </c>
      <c r="N33" s="303">
        <v>31</v>
      </c>
      <c r="O33" s="307"/>
    </row>
    <row r="34" spans="1:15" ht="16.2" thickBot="1">
      <c r="B34" s="437"/>
      <c r="C34" s="341">
        <v>32</v>
      </c>
      <c r="D34" s="358" t="str">
        <f t="shared" si="1"/>
        <v/>
      </c>
      <c r="E34" s="359" t="str">
        <f t="shared" si="2"/>
        <v/>
      </c>
      <c r="F34" s="353">
        <v>32</v>
      </c>
      <c r="G34" s="308"/>
      <c r="H34" s="308"/>
      <c r="I34" s="319" t="str">
        <f>IF(ISERROR(VLOOKUP(H34,Baza!A:C,2,FALSE)&amp;" "&amp;"("&amp;H34&amp;")"),"",(VLOOKUP(H34,Baza!A:C,2,FALSE)&amp;" "&amp;"("&amp;H34&amp;")"))</f>
        <v/>
      </c>
      <c r="J34" s="319" t="str">
        <f>IF(ISERROR(VLOOKUP(H34,Baza!A:C,3,FALSE)),"",(VLOOKUP(H34,Baza!A:C,3,FALSE)))</f>
        <v/>
      </c>
      <c r="M34" s="303" t="e">
        <f t="shared" si="0"/>
        <v>#N/A</v>
      </c>
      <c r="N34" s="303">
        <v>32</v>
      </c>
      <c r="O34" s="307"/>
    </row>
    <row r="35" spans="1:15">
      <c r="A35" s="309"/>
      <c r="B35" s="438" t="s">
        <v>70</v>
      </c>
      <c r="C35" s="347">
        <v>33</v>
      </c>
      <c r="D35" s="362" t="str">
        <f t="shared" si="1"/>
        <v/>
      </c>
      <c r="E35" s="363" t="str">
        <f t="shared" si="2"/>
        <v/>
      </c>
      <c r="F35" s="353">
        <v>33</v>
      </c>
      <c r="G35" s="307"/>
      <c r="H35" s="308"/>
      <c r="I35" s="319" t="str">
        <f>IF(ISERROR(VLOOKUP(H35,Baza!A:C,2,FALSE)&amp;" "&amp;"("&amp;H35&amp;")"),"",(VLOOKUP(H35,Baza!A:C,2,FALSE)&amp;" "&amp;"("&amp;H35&amp;")"))</f>
        <v/>
      </c>
      <c r="J35" s="319" t="str">
        <f>IF(ISERROR(VLOOKUP(H35,Baza!A:C,3,FALSE)),"",(VLOOKUP(H35,Baza!A:C,3,FALSE)))</f>
        <v/>
      </c>
      <c r="M35" s="303" t="e">
        <f t="shared" ref="M35:M66" si="3">VLOOKUP(C35,$H$3:$J$66,3,FALSE)</f>
        <v>#N/A</v>
      </c>
      <c r="N35" s="303">
        <v>33</v>
      </c>
      <c r="O35" s="307"/>
    </row>
    <row r="36" spans="1:15">
      <c r="B36" s="436"/>
      <c r="C36" s="344">
        <v>34</v>
      </c>
      <c r="D36" s="356" t="str">
        <f t="shared" si="1"/>
        <v/>
      </c>
      <c r="E36" s="357" t="str">
        <f t="shared" si="2"/>
        <v/>
      </c>
      <c r="F36" s="353">
        <v>34</v>
      </c>
      <c r="G36" s="307"/>
      <c r="H36" s="308"/>
      <c r="I36" s="319" t="str">
        <f>IF(ISERROR(VLOOKUP(H36,Baza!A:C,2,FALSE)&amp;" "&amp;"("&amp;H36&amp;")"),"",(VLOOKUP(H36,Baza!A:C,2,FALSE)&amp;" "&amp;"("&amp;H36&amp;")"))</f>
        <v/>
      </c>
      <c r="J36" s="319" t="str">
        <f>IF(ISERROR(VLOOKUP(H36,Baza!A:C,3,FALSE)),"",(VLOOKUP(H36,Baza!A:C,3,FALSE)))</f>
        <v/>
      </c>
      <c r="K36" s="304">
        <v>8</v>
      </c>
      <c r="M36" s="303" t="e">
        <f t="shared" si="3"/>
        <v>#N/A</v>
      </c>
      <c r="N36" s="303">
        <v>34</v>
      </c>
      <c r="O36" s="307"/>
    </row>
    <row r="37" spans="1:15">
      <c r="B37" s="436"/>
      <c r="C37" s="344">
        <v>35</v>
      </c>
      <c r="D37" s="356" t="str">
        <f t="shared" si="1"/>
        <v/>
      </c>
      <c r="E37" s="357" t="str">
        <f t="shared" si="2"/>
        <v/>
      </c>
      <c r="F37" s="353">
        <v>35</v>
      </c>
      <c r="G37" s="307"/>
      <c r="H37" s="308"/>
      <c r="I37" s="319" t="str">
        <f>IF(ISERROR(VLOOKUP(H37,Baza!A:C,2,FALSE)&amp;" "&amp;"("&amp;H37&amp;")"),"",(VLOOKUP(H37,Baza!A:C,2,FALSE)&amp;" "&amp;"("&amp;H37&amp;")"))</f>
        <v/>
      </c>
      <c r="J37" s="319" t="str">
        <f>IF(ISERROR(VLOOKUP(H37,Baza!A:C,3,FALSE)),"",(VLOOKUP(H37,Baza!A:C,3,FALSE)))</f>
        <v/>
      </c>
      <c r="M37" s="303" t="e">
        <f t="shared" si="3"/>
        <v>#N/A</v>
      </c>
      <c r="N37" s="303">
        <v>35</v>
      </c>
      <c r="O37" s="307"/>
    </row>
    <row r="38" spans="1:15" ht="16.2" thickBot="1">
      <c r="B38" s="439"/>
      <c r="C38" s="345">
        <v>36</v>
      </c>
      <c r="D38" s="360" t="str">
        <f t="shared" si="1"/>
        <v/>
      </c>
      <c r="E38" s="361" t="str">
        <f t="shared" si="2"/>
        <v/>
      </c>
      <c r="F38" s="353">
        <v>36</v>
      </c>
      <c r="G38" s="307"/>
      <c r="H38" s="308"/>
      <c r="I38" s="319" t="str">
        <f>IF(ISERROR(VLOOKUP(H38,Baza!A:C,2,FALSE)&amp;" "&amp;"("&amp;H38&amp;")"),"",(VLOOKUP(H38,Baza!A:C,2,FALSE)&amp;" "&amp;"("&amp;H38&amp;")"))</f>
        <v/>
      </c>
      <c r="J38" s="319" t="str">
        <f>IF(ISERROR(VLOOKUP(H38,Baza!A:C,3,FALSE)),"",(VLOOKUP(H38,Baza!A:C,3,FALSE)))</f>
        <v/>
      </c>
      <c r="M38" s="303" t="e">
        <f t="shared" si="3"/>
        <v>#N/A</v>
      </c>
      <c r="N38" s="303">
        <v>36</v>
      </c>
      <c r="O38" s="307"/>
    </row>
    <row r="39" spans="1:15">
      <c r="B39" s="435" t="s">
        <v>71</v>
      </c>
      <c r="C39" s="343">
        <v>37</v>
      </c>
      <c r="D39" s="354" t="str">
        <f t="shared" si="1"/>
        <v/>
      </c>
      <c r="E39" s="355" t="str">
        <f t="shared" si="2"/>
        <v/>
      </c>
      <c r="F39" s="353">
        <v>37</v>
      </c>
      <c r="G39" s="307"/>
      <c r="H39" s="308"/>
      <c r="I39" s="319" t="str">
        <f>IF(ISERROR(VLOOKUP(H39,Baza!A:C,2,FALSE)&amp;" "&amp;"("&amp;H39&amp;")"),"",(VLOOKUP(H39,Baza!A:C,2,FALSE)&amp;" "&amp;"("&amp;H39&amp;")"))</f>
        <v/>
      </c>
      <c r="J39" s="319" t="str">
        <f>IF(ISERROR(VLOOKUP(H39,Baza!A:C,3,FALSE)),"",(VLOOKUP(H39,Baza!A:C,3,FALSE)))</f>
        <v/>
      </c>
      <c r="M39" s="303" t="e">
        <f t="shared" si="3"/>
        <v>#N/A</v>
      </c>
      <c r="N39" s="303">
        <v>37</v>
      </c>
      <c r="O39" s="307"/>
    </row>
    <row r="40" spans="1:15">
      <c r="B40" s="436"/>
      <c r="C40" s="344">
        <v>38</v>
      </c>
      <c r="D40" s="356" t="str">
        <f t="shared" si="1"/>
        <v/>
      </c>
      <c r="E40" s="357" t="str">
        <f t="shared" si="2"/>
        <v/>
      </c>
      <c r="F40" s="353">
        <v>38</v>
      </c>
      <c r="G40" s="307"/>
      <c r="H40" s="308"/>
      <c r="I40" s="319" t="str">
        <f>IF(ISERROR(VLOOKUP(H40,Baza!A:C,2,FALSE)&amp;" "&amp;"("&amp;H40&amp;")"),"",(VLOOKUP(H40,Baza!A:C,2,FALSE)&amp;" "&amp;"("&amp;H40&amp;")"))</f>
        <v/>
      </c>
      <c r="J40" s="319" t="str">
        <f>IF(ISERROR(VLOOKUP(H40,Baza!A:C,3,FALSE)),"",(VLOOKUP(H40,Baza!A:C,3,FALSE)))</f>
        <v/>
      </c>
      <c r="M40" s="303" t="e">
        <f t="shared" si="3"/>
        <v>#N/A</v>
      </c>
      <c r="N40" s="303">
        <v>38</v>
      </c>
      <c r="O40" s="307"/>
    </row>
    <row r="41" spans="1:15">
      <c r="B41" s="436"/>
      <c r="C41" s="344">
        <v>39</v>
      </c>
      <c r="D41" s="356" t="str">
        <f t="shared" si="1"/>
        <v/>
      </c>
      <c r="E41" s="357" t="str">
        <f t="shared" si="2"/>
        <v/>
      </c>
      <c r="F41" s="353">
        <v>39</v>
      </c>
      <c r="G41" s="307"/>
      <c r="H41" s="308"/>
      <c r="I41" s="319" t="str">
        <f>IF(ISERROR(VLOOKUP(H41,Baza!A:C,2,FALSE)&amp;" "&amp;"("&amp;H41&amp;")"),"",(VLOOKUP(H41,Baza!A:C,2,FALSE)&amp;" "&amp;"("&amp;H41&amp;")"))</f>
        <v/>
      </c>
      <c r="J41" s="319" t="str">
        <f>IF(ISERROR(VLOOKUP(H41,Baza!A:C,3,FALSE)),"",(VLOOKUP(H41,Baza!A:C,3,FALSE)))</f>
        <v/>
      </c>
      <c r="M41" s="303" t="e">
        <f t="shared" si="3"/>
        <v>#N/A</v>
      </c>
      <c r="N41" s="303">
        <v>39</v>
      </c>
      <c r="O41" s="307"/>
    </row>
    <row r="42" spans="1:15" ht="16.2" thickBot="1">
      <c r="B42" s="437"/>
      <c r="C42" s="346">
        <v>40</v>
      </c>
      <c r="D42" s="358" t="str">
        <f t="shared" si="1"/>
        <v/>
      </c>
      <c r="E42" s="359" t="str">
        <f t="shared" si="2"/>
        <v/>
      </c>
      <c r="F42" s="353">
        <v>40</v>
      </c>
      <c r="G42" s="307"/>
      <c r="H42" s="308"/>
      <c r="I42" s="319" t="str">
        <f>IF(ISERROR(VLOOKUP(H42,Baza!A:C,2,FALSE)&amp;" "&amp;"("&amp;H42&amp;")"),"",(VLOOKUP(H42,Baza!A:C,2,FALSE)&amp;" "&amp;"("&amp;H42&amp;")"))</f>
        <v/>
      </c>
      <c r="J42" s="319" t="str">
        <f>IF(ISERROR(VLOOKUP(H42,Baza!A:C,3,FALSE)),"",(VLOOKUP(H42,Baza!A:C,3,FALSE)))</f>
        <v/>
      </c>
      <c r="M42" s="303" t="e">
        <f t="shared" si="3"/>
        <v>#N/A</v>
      </c>
      <c r="N42" s="303">
        <v>40</v>
      </c>
      <c r="O42" s="307"/>
    </row>
    <row r="43" spans="1:15">
      <c r="B43" s="438" t="s">
        <v>72</v>
      </c>
      <c r="C43" s="347">
        <v>41</v>
      </c>
      <c r="D43" s="362" t="str">
        <f t="shared" si="1"/>
        <v/>
      </c>
      <c r="E43" s="363" t="str">
        <f t="shared" si="2"/>
        <v/>
      </c>
      <c r="F43" s="353">
        <v>41</v>
      </c>
      <c r="G43" s="307"/>
      <c r="H43" s="308"/>
      <c r="I43" s="319" t="str">
        <f>IF(ISERROR(VLOOKUP(H43,Baza!A:C,2,FALSE)&amp;" "&amp;"("&amp;H43&amp;")"),"",(VLOOKUP(H43,Baza!A:C,2,FALSE)&amp;" "&amp;"("&amp;H43&amp;")"))</f>
        <v/>
      </c>
      <c r="J43" s="319" t="str">
        <f>IF(ISERROR(VLOOKUP(H43,Baza!A:C,3,FALSE)),"",(VLOOKUP(H43,Baza!A:C,3,FALSE)))</f>
        <v/>
      </c>
      <c r="M43" s="303" t="e">
        <f t="shared" si="3"/>
        <v>#N/A</v>
      </c>
      <c r="N43" s="303">
        <v>41</v>
      </c>
      <c r="O43" s="307"/>
    </row>
    <row r="44" spans="1:15">
      <c r="B44" s="436"/>
      <c r="C44" s="344">
        <v>42</v>
      </c>
      <c r="D44" s="356" t="str">
        <f t="shared" si="1"/>
        <v/>
      </c>
      <c r="E44" s="357" t="str">
        <f t="shared" si="2"/>
        <v/>
      </c>
      <c r="F44" s="353">
        <v>42</v>
      </c>
      <c r="G44" s="307"/>
      <c r="H44" s="308"/>
      <c r="I44" s="319" t="str">
        <f>IF(ISERROR(VLOOKUP(H44,Baza!A:C,2,FALSE)&amp;" "&amp;"("&amp;H44&amp;")"),"",(VLOOKUP(H44,Baza!A:C,2,FALSE)&amp;" "&amp;"("&amp;H44&amp;")"))</f>
        <v/>
      </c>
      <c r="J44" s="319" t="str">
        <f>IF(ISERROR(VLOOKUP(H44,Baza!A:C,3,FALSE)),"",(VLOOKUP(H44,Baza!A:C,3,FALSE)))</f>
        <v/>
      </c>
      <c r="M44" s="303" t="e">
        <f t="shared" si="3"/>
        <v>#N/A</v>
      </c>
      <c r="N44" s="303">
        <v>42</v>
      </c>
      <c r="O44" s="307"/>
    </row>
    <row r="45" spans="1:15">
      <c r="B45" s="436"/>
      <c r="C45" s="344">
        <v>43</v>
      </c>
      <c r="D45" s="356" t="str">
        <f t="shared" si="1"/>
        <v/>
      </c>
      <c r="E45" s="357" t="str">
        <f t="shared" si="2"/>
        <v/>
      </c>
      <c r="F45" s="353">
        <v>43</v>
      </c>
      <c r="G45" s="307"/>
      <c r="H45" s="308"/>
      <c r="I45" s="319" t="str">
        <f>IF(ISERROR(VLOOKUP(H45,Baza!A:C,2,FALSE)&amp;" "&amp;"("&amp;H45&amp;")"),"",(VLOOKUP(H45,Baza!A:C,2,FALSE)&amp;" "&amp;"("&amp;H45&amp;")"))</f>
        <v/>
      </c>
      <c r="J45" s="319" t="str">
        <f>IF(ISERROR(VLOOKUP(H45,Baza!A:C,3,FALSE)),"",(VLOOKUP(H45,Baza!A:C,3,FALSE)))</f>
        <v/>
      </c>
      <c r="K45" s="304">
        <v>1</v>
      </c>
      <c r="M45" s="303" t="e">
        <f t="shared" si="3"/>
        <v>#N/A</v>
      </c>
      <c r="N45" s="303">
        <v>43</v>
      </c>
      <c r="O45" s="307"/>
    </row>
    <row r="46" spans="1:15" ht="16.2" thickBot="1">
      <c r="B46" s="439"/>
      <c r="C46" s="345">
        <v>44</v>
      </c>
      <c r="D46" s="360" t="str">
        <f t="shared" si="1"/>
        <v/>
      </c>
      <c r="E46" s="361" t="str">
        <f t="shared" si="2"/>
        <v/>
      </c>
      <c r="F46" s="353">
        <v>44</v>
      </c>
      <c r="G46" s="307"/>
      <c r="H46" s="308"/>
      <c r="I46" s="319" t="str">
        <f>IF(ISERROR(VLOOKUP(H46,Baza!A:C,2,FALSE)&amp;" "&amp;"("&amp;H46&amp;")"),"",(VLOOKUP(H46,Baza!A:C,2,FALSE)&amp;" "&amp;"("&amp;H46&amp;")"))</f>
        <v/>
      </c>
      <c r="J46" s="319" t="str">
        <f>IF(ISERROR(VLOOKUP(H46,Baza!A:C,3,FALSE)),"",(VLOOKUP(H46,Baza!A:C,3,FALSE)))</f>
        <v/>
      </c>
      <c r="M46" s="303" t="e">
        <f t="shared" si="3"/>
        <v>#N/A</v>
      </c>
      <c r="N46" s="303">
        <v>44</v>
      </c>
      <c r="O46" s="307"/>
    </row>
    <row r="47" spans="1:15">
      <c r="B47" s="435" t="s">
        <v>73</v>
      </c>
      <c r="C47" s="343">
        <v>45</v>
      </c>
      <c r="D47" s="354" t="str">
        <f t="shared" si="1"/>
        <v/>
      </c>
      <c r="E47" s="355" t="str">
        <f t="shared" si="2"/>
        <v/>
      </c>
      <c r="F47" s="353">
        <v>45</v>
      </c>
      <c r="G47" s="307"/>
      <c r="H47" s="308"/>
      <c r="I47" s="319" t="str">
        <f>IF(ISERROR(VLOOKUP(H47,Baza!A:C,2,FALSE)&amp;" "&amp;"("&amp;H47&amp;")"),"",(VLOOKUP(H47,Baza!A:C,2,FALSE)&amp;" "&amp;"("&amp;H47&amp;")"))</f>
        <v/>
      </c>
      <c r="J47" s="319" t="str">
        <f>IF(ISERROR(VLOOKUP(H47,Baza!A:C,3,FALSE)),"",(VLOOKUP(H47,Baza!A:C,3,FALSE)))</f>
        <v/>
      </c>
      <c r="M47" s="303" t="e">
        <f t="shared" si="3"/>
        <v>#N/A</v>
      </c>
      <c r="N47" s="303">
        <v>45</v>
      </c>
      <c r="O47" s="307"/>
    </row>
    <row r="48" spans="1:15">
      <c r="B48" s="436"/>
      <c r="C48" s="344">
        <v>46</v>
      </c>
      <c r="D48" s="356" t="str">
        <f t="shared" si="1"/>
        <v/>
      </c>
      <c r="E48" s="357" t="str">
        <f t="shared" si="2"/>
        <v/>
      </c>
      <c r="F48" s="353">
        <v>46</v>
      </c>
      <c r="G48" s="307"/>
      <c r="H48" s="308"/>
      <c r="I48" s="319" t="str">
        <f>IF(ISERROR(VLOOKUP(H48,Baza!A:C,2,FALSE)&amp;" "&amp;"("&amp;H48&amp;")"),"",(VLOOKUP(H48,Baza!A:C,2,FALSE)&amp;" "&amp;"("&amp;H48&amp;")"))</f>
        <v/>
      </c>
      <c r="J48" s="319" t="str">
        <f>IF(ISERROR(VLOOKUP(H48,Baza!A:C,3,FALSE)),"",(VLOOKUP(H48,Baza!A:C,3,FALSE)))</f>
        <v/>
      </c>
      <c r="M48" s="303" t="e">
        <f t="shared" si="3"/>
        <v>#N/A</v>
      </c>
      <c r="N48" s="303">
        <v>46</v>
      </c>
      <c r="O48" s="307"/>
    </row>
    <row r="49" spans="2:15">
      <c r="B49" s="436"/>
      <c r="C49" s="344">
        <v>47</v>
      </c>
      <c r="D49" s="356" t="str">
        <f t="shared" si="1"/>
        <v/>
      </c>
      <c r="E49" s="357" t="str">
        <f t="shared" si="2"/>
        <v/>
      </c>
      <c r="F49" s="353">
        <v>47</v>
      </c>
      <c r="G49" s="307"/>
      <c r="H49" s="308"/>
      <c r="I49" s="319" t="str">
        <f>IF(ISERROR(VLOOKUP(H49,Baza!A:C,2,FALSE)&amp;" "&amp;"("&amp;H49&amp;")"),"",(VLOOKUP(H49,Baza!A:C,2,FALSE)&amp;" "&amp;"("&amp;H49&amp;")"))</f>
        <v/>
      </c>
      <c r="J49" s="319" t="str">
        <f>IF(ISERROR(VLOOKUP(H49,Baza!A:C,3,FALSE)),"",(VLOOKUP(H49,Baza!A:C,3,FALSE)))</f>
        <v/>
      </c>
      <c r="M49" s="303" t="e">
        <f t="shared" si="3"/>
        <v>#N/A</v>
      </c>
      <c r="N49" s="303">
        <v>47</v>
      </c>
      <c r="O49" s="307"/>
    </row>
    <row r="50" spans="2:15" ht="16.2" thickBot="1">
      <c r="B50" s="437"/>
      <c r="C50" s="346">
        <v>48</v>
      </c>
      <c r="D50" s="358" t="str">
        <f t="shared" si="1"/>
        <v/>
      </c>
      <c r="E50" s="359" t="str">
        <f t="shared" si="2"/>
        <v/>
      </c>
      <c r="F50" s="353">
        <v>48</v>
      </c>
      <c r="G50" s="307"/>
      <c r="H50" s="308"/>
      <c r="I50" s="319" t="str">
        <f>IF(ISERROR(VLOOKUP(H50,Baza!A:C,2,FALSE)&amp;" "&amp;"("&amp;H50&amp;")"),"",(VLOOKUP(H50,Baza!A:C,2,FALSE)&amp;" "&amp;"("&amp;H50&amp;")"))</f>
        <v/>
      </c>
      <c r="J50" s="319" t="str">
        <f>IF(ISERROR(VLOOKUP(H50,Baza!A:C,3,FALSE)),"",(VLOOKUP(H50,Baza!A:C,3,FALSE)))</f>
        <v/>
      </c>
      <c r="M50" s="303" t="e">
        <f t="shared" si="3"/>
        <v>#N/A</v>
      </c>
      <c r="N50" s="303">
        <v>48</v>
      </c>
      <c r="O50" s="307"/>
    </row>
    <row r="51" spans="2:15">
      <c r="B51" s="438" t="s">
        <v>74</v>
      </c>
      <c r="C51" s="351">
        <v>49</v>
      </c>
      <c r="D51" s="362" t="str">
        <f t="shared" si="1"/>
        <v/>
      </c>
      <c r="E51" s="363" t="str">
        <f t="shared" si="2"/>
        <v/>
      </c>
      <c r="F51" s="353">
        <v>49</v>
      </c>
      <c r="G51" s="307"/>
      <c r="H51" s="308"/>
      <c r="I51" s="319" t="str">
        <f>IF(ISERROR(VLOOKUP(H51,Baza!A:C,2,FALSE)&amp;" "&amp;"("&amp;H51&amp;")"),"",(VLOOKUP(H51,Baza!A:C,2,FALSE)&amp;" "&amp;"("&amp;H51&amp;")"))</f>
        <v/>
      </c>
      <c r="J51" s="319" t="str">
        <f>IF(ISERROR(VLOOKUP(H51,Baza!A:C,3,FALSE)),"",(VLOOKUP(H51,Baza!A:C,3,FALSE)))</f>
        <v/>
      </c>
      <c r="M51" s="303" t="e">
        <f t="shared" si="3"/>
        <v>#N/A</v>
      </c>
      <c r="N51" s="303">
        <v>49</v>
      </c>
      <c r="O51" s="307"/>
    </row>
    <row r="52" spans="2:15">
      <c r="B52" s="436"/>
      <c r="C52" s="349">
        <v>50</v>
      </c>
      <c r="D52" s="356" t="str">
        <f t="shared" si="1"/>
        <v/>
      </c>
      <c r="E52" s="357" t="str">
        <f t="shared" si="2"/>
        <v/>
      </c>
      <c r="F52" s="353">
        <v>50</v>
      </c>
      <c r="G52" s="307"/>
      <c r="H52" s="308"/>
      <c r="I52" s="319" t="str">
        <f>IF(ISERROR(VLOOKUP(H52,Baza!A:C,2,FALSE)&amp;" "&amp;"("&amp;H52&amp;")"),"",(VLOOKUP(H52,Baza!A:C,2,FALSE)&amp;" "&amp;"("&amp;H52&amp;")"))</f>
        <v/>
      </c>
      <c r="J52" s="319" t="str">
        <f>IF(ISERROR(VLOOKUP(H52,Baza!A:C,3,FALSE)),"",(VLOOKUP(H52,Baza!A:C,3,FALSE)))</f>
        <v/>
      </c>
      <c r="K52" s="304">
        <v>7</v>
      </c>
      <c r="M52" s="303" t="e">
        <f t="shared" si="3"/>
        <v>#N/A</v>
      </c>
      <c r="N52" s="303">
        <v>50</v>
      </c>
      <c r="O52" s="307"/>
    </row>
    <row r="53" spans="2:15">
      <c r="B53" s="436"/>
      <c r="C53" s="349">
        <v>51</v>
      </c>
      <c r="D53" s="356" t="str">
        <f t="shared" si="1"/>
        <v/>
      </c>
      <c r="E53" s="357" t="str">
        <f t="shared" si="2"/>
        <v/>
      </c>
      <c r="F53" s="353">
        <v>51</v>
      </c>
      <c r="G53" s="307"/>
      <c r="H53" s="308"/>
      <c r="I53" s="319" t="str">
        <f>IF(ISERROR(VLOOKUP(H53,Baza!A:C,2,FALSE)&amp;" "&amp;"("&amp;H53&amp;")"),"",(VLOOKUP(H53,Baza!A:C,2,FALSE)&amp;" "&amp;"("&amp;H53&amp;")"))</f>
        <v/>
      </c>
      <c r="J53" s="319" t="str">
        <f>IF(ISERROR(VLOOKUP(H53,Baza!A:C,3,FALSE)),"",(VLOOKUP(H53,Baza!A:C,3,FALSE)))</f>
        <v/>
      </c>
      <c r="K53" s="304">
        <v>3</v>
      </c>
      <c r="M53" s="303" t="e">
        <f t="shared" si="3"/>
        <v>#N/A</v>
      </c>
      <c r="N53" s="303">
        <v>51</v>
      </c>
      <c r="O53" s="307"/>
    </row>
    <row r="54" spans="2:15" ht="16.2" thickBot="1">
      <c r="B54" s="439"/>
      <c r="C54" s="352">
        <v>52</v>
      </c>
      <c r="D54" s="360" t="str">
        <f t="shared" si="1"/>
        <v/>
      </c>
      <c r="E54" s="361" t="str">
        <f t="shared" si="2"/>
        <v/>
      </c>
      <c r="F54" s="353">
        <v>52</v>
      </c>
      <c r="G54" s="307"/>
      <c r="H54" s="308"/>
      <c r="I54" s="319" t="str">
        <f>IF(ISERROR(VLOOKUP(H54,Baza!A:C,2,FALSE)&amp;" "&amp;"("&amp;H54&amp;")"),"",(VLOOKUP(H54,Baza!A:C,2,FALSE)&amp;" "&amp;"("&amp;H54&amp;")"))</f>
        <v/>
      </c>
      <c r="J54" s="319" t="str">
        <f>IF(ISERROR(VLOOKUP(H54,Baza!A:C,3,FALSE)),"",(VLOOKUP(H54,Baza!A:C,3,FALSE)))</f>
        <v/>
      </c>
      <c r="M54" s="303" t="e">
        <f t="shared" si="3"/>
        <v>#N/A</v>
      </c>
      <c r="N54" s="303">
        <v>52</v>
      </c>
      <c r="O54" s="307"/>
    </row>
    <row r="55" spans="2:15">
      <c r="B55" s="435" t="s">
        <v>75</v>
      </c>
      <c r="C55" s="348">
        <v>53</v>
      </c>
      <c r="D55" s="354" t="str">
        <f t="shared" si="1"/>
        <v/>
      </c>
      <c r="E55" s="355" t="str">
        <f t="shared" si="2"/>
        <v/>
      </c>
      <c r="F55" s="353">
        <v>53</v>
      </c>
      <c r="G55" s="307"/>
      <c r="H55" s="308"/>
      <c r="I55" s="319" t="str">
        <f>IF(ISERROR(VLOOKUP(H55,Baza!A:C,2,FALSE)&amp;" "&amp;"("&amp;H55&amp;")"),"",(VLOOKUP(H55,Baza!A:C,2,FALSE)&amp;" "&amp;"("&amp;H55&amp;")"))</f>
        <v/>
      </c>
      <c r="J55" s="319" t="str">
        <f>IF(ISERROR(VLOOKUP(H55,Baza!A:C,3,FALSE)),"",(VLOOKUP(H55,Baza!A:C,3,FALSE)))</f>
        <v/>
      </c>
      <c r="M55" s="303" t="e">
        <f t="shared" si="3"/>
        <v>#N/A</v>
      </c>
      <c r="N55" s="303">
        <v>53</v>
      </c>
      <c r="O55" s="307"/>
    </row>
    <row r="56" spans="2:15">
      <c r="B56" s="436"/>
      <c r="C56" s="349">
        <v>54</v>
      </c>
      <c r="D56" s="356" t="str">
        <f t="shared" si="1"/>
        <v/>
      </c>
      <c r="E56" s="357" t="str">
        <f t="shared" si="2"/>
        <v/>
      </c>
      <c r="F56" s="353">
        <v>54</v>
      </c>
      <c r="G56" s="307"/>
      <c r="H56" s="308"/>
      <c r="I56" s="319" t="str">
        <f>IF(ISERROR(VLOOKUP(H56,Baza!A:C,2,FALSE)&amp;" "&amp;"("&amp;H56&amp;")"),"",(VLOOKUP(H56,Baza!A:C,2,FALSE)&amp;" "&amp;"("&amp;H56&amp;")"))</f>
        <v/>
      </c>
      <c r="J56" s="319" t="str">
        <f>IF(ISERROR(VLOOKUP(H56,Baza!A:C,3,FALSE)),"",(VLOOKUP(H56,Baza!A:C,3,FALSE)))</f>
        <v/>
      </c>
      <c r="M56" s="303" t="e">
        <f t="shared" si="3"/>
        <v>#N/A</v>
      </c>
      <c r="N56" s="303">
        <v>54</v>
      </c>
      <c r="O56" s="307"/>
    </row>
    <row r="57" spans="2:15">
      <c r="B57" s="436"/>
      <c r="C57" s="349">
        <v>55</v>
      </c>
      <c r="D57" s="356" t="str">
        <f t="shared" si="1"/>
        <v/>
      </c>
      <c r="E57" s="357" t="str">
        <f t="shared" si="2"/>
        <v/>
      </c>
      <c r="F57" s="353">
        <v>55</v>
      </c>
      <c r="G57" s="307"/>
      <c r="H57" s="308"/>
      <c r="I57" s="319" t="str">
        <f>IF(ISERROR(VLOOKUP(H57,Baza!A:C,2,FALSE)&amp;" "&amp;"("&amp;H57&amp;")"),"",(VLOOKUP(H57,Baza!A:C,2,FALSE)&amp;" "&amp;"("&amp;H57&amp;")"))</f>
        <v/>
      </c>
      <c r="J57" s="319" t="str">
        <f>IF(ISERROR(VLOOKUP(H57,Baza!A:C,3,FALSE)),"",(VLOOKUP(H57,Baza!A:C,3,FALSE)))</f>
        <v/>
      </c>
      <c r="M57" s="303" t="e">
        <f t="shared" si="3"/>
        <v>#N/A</v>
      </c>
      <c r="N57" s="303">
        <v>55</v>
      </c>
      <c r="O57" s="307"/>
    </row>
    <row r="58" spans="2:15" ht="16.2" thickBot="1">
      <c r="B58" s="437"/>
      <c r="C58" s="350">
        <v>56</v>
      </c>
      <c r="D58" s="358" t="str">
        <f t="shared" si="1"/>
        <v/>
      </c>
      <c r="E58" s="359" t="str">
        <f t="shared" si="2"/>
        <v/>
      </c>
      <c r="F58" s="353">
        <v>56</v>
      </c>
      <c r="G58" s="307"/>
      <c r="H58" s="308"/>
      <c r="I58" s="319" t="str">
        <f>IF(ISERROR(VLOOKUP(H58,Baza!A:C,2,FALSE)&amp;" "&amp;"("&amp;H58&amp;")"),"",(VLOOKUP(H58,Baza!A:C,2,FALSE)&amp;" "&amp;"("&amp;H58&amp;")"))</f>
        <v/>
      </c>
      <c r="J58" s="319" t="str">
        <f>IF(ISERROR(VLOOKUP(H58,Baza!A:C,3,FALSE)),"",(VLOOKUP(H58,Baza!A:C,3,FALSE)))</f>
        <v/>
      </c>
      <c r="M58" s="303" t="e">
        <f t="shared" si="3"/>
        <v>#N/A</v>
      </c>
      <c r="N58" s="303">
        <v>56</v>
      </c>
      <c r="O58" s="307"/>
    </row>
    <row r="59" spans="2:15">
      <c r="B59" s="438" t="s">
        <v>76</v>
      </c>
      <c r="C59" s="351">
        <v>57</v>
      </c>
      <c r="D59" s="362" t="str">
        <f t="shared" si="1"/>
        <v/>
      </c>
      <c r="E59" s="363" t="str">
        <f t="shared" si="2"/>
        <v/>
      </c>
      <c r="F59" s="353">
        <v>57</v>
      </c>
      <c r="G59" s="307"/>
      <c r="H59" s="308"/>
      <c r="I59" s="319" t="str">
        <f>IF(ISERROR(VLOOKUP(H59,Baza!A:C,2,FALSE)&amp;" "&amp;"("&amp;H59&amp;")"),"",(VLOOKUP(H59,Baza!A:C,2,FALSE)&amp;" "&amp;"("&amp;H59&amp;")"))</f>
        <v/>
      </c>
      <c r="J59" s="319" t="str">
        <f>IF(ISERROR(VLOOKUP(H59,Baza!A:C,3,FALSE)),"",(VLOOKUP(H59,Baza!A:C,3,FALSE)))</f>
        <v/>
      </c>
      <c r="M59" s="303" t="e">
        <f t="shared" si="3"/>
        <v>#N/A</v>
      </c>
      <c r="N59" s="303">
        <v>57</v>
      </c>
      <c r="O59" s="307"/>
    </row>
    <row r="60" spans="2:15">
      <c r="B60" s="436"/>
      <c r="C60" s="349">
        <v>58</v>
      </c>
      <c r="D60" s="356" t="str">
        <f t="shared" si="1"/>
        <v/>
      </c>
      <c r="E60" s="357" t="str">
        <f t="shared" si="2"/>
        <v/>
      </c>
      <c r="F60" s="353">
        <v>58</v>
      </c>
      <c r="G60" s="307"/>
      <c r="H60" s="308"/>
      <c r="I60" s="319" t="str">
        <f>IF(ISERROR(VLOOKUP(H60,Baza!A:C,2,FALSE)&amp;" "&amp;"("&amp;H60&amp;")"),"",(VLOOKUP(H60,Baza!A:C,2,FALSE)&amp;" "&amp;"("&amp;H60&amp;")"))</f>
        <v/>
      </c>
      <c r="J60" s="319" t="str">
        <f>IF(ISERROR(VLOOKUP(H60,Baza!A:C,3,FALSE)),"",(VLOOKUP(H60,Baza!A:C,3,FALSE)))</f>
        <v/>
      </c>
      <c r="M60" s="303" t="e">
        <f t="shared" si="3"/>
        <v>#N/A</v>
      </c>
      <c r="N60" s="303">
        <v>58</v>
      </c>
      <c r="O60" s="307"/>
    </row>
    <row r="61" spans="2:15">
      <c r="B61" s="436"/>
      <c r="C61" s="349">
        <v>59</v>
      </c>
      <c r="D61" s="356" t="str">
        <f t="shared" si="1"/>
        <v/>
      </c>
      <c r="E61" s="357" t="str">
        <f t="shared" si="2"/>
        <v/>
      </c>
      <c r="F61" s="353">
        <v>59</v>
      </c>
      <c r="G61" s="307"/>
      <c r="H61" s="308"/>
      <c r="I61" s="319" t="str">
        <f>IF(ISERROR(VLOOKUP(H61,Baza!A:C,2,FALSE)&amp;" "&amp;"("&amp;H61&amp;")"),"",(VLOOKUP(H61,Baza!A:C,2,FALSE)&amp;" "&amp;"("&amp;H61&amp;")"))</f>
        <v/>
      </c>
      <c r="J61" s="319" t="str">
        <f>IF(ISERROR(VLOOKUP(H61,Baza!A:C,3,FALSE)),"",(VLOOKUP(H61,Baza!A:C,3,FALSE)))</f>
        <v/>
      </c>
      <c r="M61" s="303" t="e">
        <f t="shared" si="3"/>
        <v>#N/A</v>
      </c>
      <c r="N61" s="303">
        <v>59</v>
      </c>
      <c r="O61" s="307"/>
    </row>
    <row r="62" spans="2:15" ht="16.2" thickBot="1">
      <c r="B62" s="439"/>
      <c r="C62" s="352">
        <v>60</v>
      </c>
      <c r="D62" s="360" t="str">
        <f t="shared" si="1"/>
        <v/>
      </c>
      <c r="E62" s="361" t="str">
        <f t="shared" si="2"/>
        <v/>
      </c>
      <c r="F62" s="353">
        <v>60</v>
      </c>
      <c r="G62" s="307"/>
      <c r="H62" s="308"/>
      <c r="I62" s="319" t="str">
        <f>IF(ISERROR(VLOOKUP(H62,Baza!A:C,2,FALSE)&amp;" "&amp;"("&amp;H62&amp;")"),"",(VLOOKUP(H62,Baza!A:C,2,FALSE)&amp;" "&amp;"("&amp;H62&amp;")"))</f>
        <v/>
      </c>
      <c r="J62" s="319" t="str">
        <f>IF(ISERROR(VLOOKUP(H62,Baza!A:C,3,FALSE)),"",(VLOOKUP(H62,Baza!A:C,3,FALSE)))</f>
        <v/>
      </c>
      <c r="M62" s="303" t="e">
        <f t="shared" si="3"/>
        <v>#N/A</v>
      </c>
      <c r="N62" s="303">
        <v>60</v>
      </c>
      <c r="O62" s="307"/>
    </row>
    <row r="63" spans="2:15">
      <c r="B63" s="435" t="s">
        <v>77</v>
      </c>
      <c r="C63" s="348">
        <v>61</v>
      </c>
      <c r="D63" s="354" t="str">
        <f t="shared" si="1"/>
        <v/>
      </c>
      <c r="E63" s="355" t="str">
        <f t="shared" si="2"/>
        <v/>
      </c>
      <c r="F63" s="353">
        <v>61</v>
      </c>
      <c r="G63" s="307"/>
      <c r="H63" s="308"/>
      <c r="I63" s="319" t="str">
        <f>IF(ISERROR(VLOOKUP(H63,Baza!A:C,2,FALSE)&amp;" "&amp;"("&amp;H63&amp;")"),"",(VLOOKUP(H63,Baza!A:C,2,FALSE)&amp;" "&amp;"("&amp;H63&amp;")"))</f>
        <v/>
      </c>
      <c r="J63" s="319" t="str">
        <f>IF(ISERROR(VLOOKUP(H63,Baza!A:C,3,FALSE)),"",(VLOOKUP(H63,Baza!A:C,3,FALSE)))</f>
        <v/>
      </c>
      <c r="M63" s="303" t="e">
        <f t="shared" si="3"/>
        <v>#N/A</v>
      </c>
      <c r="N63" s="303">
        <v>61</v>
      </c>
      <c r="O63" s="307"/>
    </row>
    <row r="64" spans="2:15">
      <c r="B64" s="436"/>
      <c r="C64" s="349">
        <v>62</v>
      </c>
      <c r="D64" s="356" t="str">
        <f t="shared" si="1"/>
        <v/>
      </c>
      <c r="E64" s="357" t="str">
        <f t="shared" si="2"/>
        <v/>
      </c>
      <c r="F64" s="353">
        <v>62</v>
      </c>
      <c r="G64" s="307"/>
      <c r="H64" s="308"/>
      <c r="I64" s="319" t="str">
        <f>IF(ISERROR(VLOOKUP(H64,Baza!A:C,2,FALSE)&amp;" "&amp;"("&amp;H64&amp;")"),"",(VLOOKUP(H64,Baza!A:C,2,FALSE)&amp;" "&amp;"("&amp;H64&amp;")"))</f>
        <v/>
      </c>
      <c r="J64" s="319" t="str">
        <f>IF(ISERROR(VLOOKUP(H64,Baza!A:C,3,FALSE)),"",(VLOOKUP(H64,Baza!A:C,3,FALSE)))</f>
        <v/>
      </c>
      <c r="M64" s="303" t="e">
        <f t="shared" si="3"/>
        <v>#N/A</v>
      </c>
      <c r="N64" s="303">
        <v>62</v>
      </c>
      <c r="O64" s="307"/>
    </row>
    <row r="65" spans="2:15">
      <c r="B65" s="436"/>
      <c r="C65" s="349">
        <v>63</v>
      </c>
      <c r="D65" s="356" t="str">
        <f t="shared" si="1"/>
        <v/>
      </c>
      <c r="E65" s="357" t="str">
        <f t="shared" si="2"/>
        <v/>
      </c>
      <c r="F65" s="353">
        <v>63</v>
      </c>
      <c r="G65" s="307"/>
      <c r="H65" s="308"/>
      <c r="I65" s="319" t="str">
        <f>IF(ISERROR(VLOOKUP(H65,Baza!A:C,2,FALSE)&amp;" "&amp;"("&amp;H65&amp;")"),"",(VLOOKUP(H65,Baza!A:C,2,FALSE)&amp;" "&amp;"("&amp;H65&amp;")"))</f>
        <v/>
      </c>
      <c r="J65" s="319" t="str">
        <f>IF(ISERROR(VLOOKUP(H65,Baza!A:C,3,FALSE)),"",(VLOOKUP(H65,Baza!A:C,3,FALSE)))</f>
        <v/>
      </c>
      <c r="M65" s="303" t="e">
        <f t="shared" si="3"/>
        <v>#N/A</v>
      </c>
      <c r="N65" s="303">
        <v>63</v>
      </c>
      <c r="O65" s="307"/>
    </row>
    <row r="66" spans="2:15" ht="16.2" thickBot="1">
      <c r="B66" s="437"/>
      <c r="C66" s="350">
        <v>64</v>
      </c>
      <c r="D66" s="358" t="str">
        <f t="shared" si="1"/>
        <v/>
      </c>
      <c r="E66" s="359" t="str">
        <f t="shared" si="2"/>
        <v/>
      </c>
      <c r="F66" s="353">
        <v>64</v>
      </c>
      <c r="G66" s="307"/>
      <c r="H66" s="308"/>
      <c r="I66" s="319" t="str">
        <f>IF(ISERROR(VLOOKUP(H66,Baza!A:C,2,FALSE)&amp;" "&amp;"("&amp;H66&amp;")"),"",(VLOOKUP(H66,Baza!A:C,2,FALSE)&amp;" "&amp;"("&amp;H66&amp;")"))</f>
        <v/>
      </c>
      <c r="J66" s="319" t="str">
        <f>IF(ISERROR(VLOOKUP(H66,Baza!A:C,3,FALSE)),"",(VLOOKUP(H66,Baza!A:C,3,FALSE)))</f>
        <v/>
      </c>
      <c r="M66" s="303" t="e">
        <f t="shared" si="3"/>
        <v>#N/A</v>
      </c>
      <c r="N66" s="303">
        <v>64</v>
      </c>
      <c r="O66" s="307"/>
    </row>
    <row r="67" spans="2:15" hidden="1">
      <c r="B67" s="435" t="s">
        <v>98</v>
      </c>
      <c r="C67" s="310">
        <v>65</v>
      </c>
      <c r="D67" s="332" t="str">
        <f t="shared" si="1"/>
        <v/>
      </c>
      <c r="E67" s="306"/>
      <c r="F67" s="303">
        <v>65</v>
      </c>
      <c r="I67" s="315"/>
      <c r="J67" s="316"/>
    </row>
    <row r="68" spans="2:15" ht="16.2" hidden="1" thickBot="1">
      <c r="B68" s="436"/>
      <c r="C68" s="311">
        <v>66</v>
      </c>
      <c r="D68" s="305" t="str">
        <f t="shared" ref="D68:D98" si="4">IF(ISERROR(VLOOKUP(C68,$G$3:$I$66,3,FALSE)),"",(VLOOKUP(C68,$G$3:$I$66,3,FALSE)))</f>
        <v/>
      </c>
      <c r="E68" s="306"/>
      <c r="F68" s="303">
        <v>66</v>
      </c>
      <c r="I68" s="317"/>
      <c r="J68" s="307"/>
    </row>
    <row r="69" spans="2:15" ht="16.2" hidden="1" thickBot="1">
      <c r="B69" s="436"/>
      <c r="C69" s="311">
        <v>67</v>
      </c>
      <c r="D69" s="305" t="str">
        <f t="shared" si="4"/>
        <v/>
      </c>
      <c r="E69" s="306"/>
      <c r="F69" s="303">
        <v>67</v>
      </c>
      <c r="I69" s="317"/>
      <c r="J69" s="307"/>
    </row>
    <row r="70" spans="2:15" ht="16.2" hidden="1" thickBot="1">
      <c r="B70" s="437"/>
      <c r="C70" s="312">
        <v>68</v>
      </c>
      <c r="D70" s="305" t="str">
        <f t="shared" si="4"/>
        <v/>
      </c>
      <c r="E70" s="306"/>
      <c r="F70" s="303">
        <v>68</v>
      </c>
      <c r="I70" s="317"/>
      <c r="J70" s="307"/>
    </row>
    <row r="71" spans="2:15" ht="16.2" hidden="1" thickBot="1">
      <c r="B71" s="435" t="s">
        <v>99</v>
      </c>
      <c r="C71" s="313">
        <v>69</v>
      </c>
      <c r="D71" s="305" t="str">
        <f t="shared" si="4"/>
        <v/>
      </c>
      <c r="E71" s="306"/>
      <c r="F71" s="303">
        <v>69</v>
      </c>
      <c r="I71" s="317"/>
      <c r="J71" s="307"/>
    </row>
    <row r="72" spans="2:15" ht="16.2" hidden="1" thickBot="1">
      <c r="B72" s="436"/>
      <c r="C72" s="311">
        <v>70</v>
      </c>
      <c r="D72" s="305" t="str">
        <f t="shared" si="4"/>
        <v/>
      </c>
      <c r="E72" s="306"/>
      <c r="F72" s="303">
        <v>70</v>
      </c>
      <c r="I72" s="317"/>
      <c r="J72" s="307"/>
    </row>
    <row r="73" spans="2:15" ht="16.2" hidden="1" thickBot="1">
      <c r="B73" s="436"/>
      <c r="C73" s="311">
        <v>71</v>
      </c>
      <c r="D73" s="305" t="str">
        <f t="shared" si="4"/>
        <v/>
      </c>
      <c r="E73" s="306"/>
      <c r="F73" s="303">
        <v>71</v>
      </c>
      <c r="I73" s="317"/>
      <c r="J73" s="307"/>
    </row>
    <row r="74" spans="2:15" ht="16.2" hidden="1" thickBot="1">
      <c r="B74" s="437"/>
      <c r="C74" s="312">
        <v>72</v>
      </c>
      <c r="D74" s="305" t="str">
        <f t="shared" si="4"/>
        <v/>
      </c>
      <c r="E74" s="306"/>
      <c r="F74" s="303">
        <v>72</v>
      </c>
      <c r="I74" s="317"/>
      <c r="J74" s="307"/>
    </row>
    <row r="75" spans="2:15" ht="16.2" hidden="1" thickBot="1">
      <c r="B75" s="435" t="s">
        <v>100</v>
      </c>
      <c r="C75" s="310">
        <v>73</v>
      </c>
      <c r="D75" s="305" t="str">
        <f t="shared" si="4"/>
        <v/>
      </c>
      <c r="E75" s="306"/>
      <c r="F75" s="303">
        <v>73</v>
      </c>
      <c r="I75" s="317"/>
      <c r="J75" s="307"/>
    </row>
    <row r="76" spans="2:15" ht="16.2" hidden="1" thickBot="1">
      <c r="B76" s="436"/>
      <c r="C76" s="311">
        <v>74</v>
      </c>
      <c r="D76" s="305" t="str">
        <f t="shared" si="4"/>
        <v/>
      </c>
      <c r="E76" s="306"/>
      <c r="F76" s="303">
        <v>74</v>
      </c>
      <c r="I76" s="317"/>
      <c r="J76" s="307"/>
    </row>
    <row r="77" spans="2:15" ht="16.2" hidden="1" thickBot="1">
      <c r="B77" s="436"/>
      <c r="C77" s="311">
        <v>75</v>
      </c>
      <c r="D77" s="305" t="str">
        <f t="shared" si="4"/>
        <v/>
      </c>
      <c r="E77" s="306"/>
      <c r="F77" s="303">
        <v>75</v>
      </c>
      <c r="I77" s="317"/>
      <c r="J77" s="307"/>
    </row>
    <row r="78" spans="2:15" ht="16.2" hidden="1" thickBot="1">
      <c r="B78" s="437"/>
      <c r="C78" s="312">
        <v>76</v>
      </c>
      <c r="D78" s="305" t="str">
        <f t="shared" si="4"/>
        <v/>
      </c>
      <c r="E78" s="306"/>
      <c r="F78" s="303">
        <v>76</v>
      </c>
      <c r="I78" s="317"/>
      <c r="J78" s="307"/>
    </row>
    <row r="79" spans="2:15" ht="16.2" hidden="1" thickBot="1">
      <c r="B79" s="435" t="s">
        <v>101</v>
      </c>
      <c r="C79" s="313">
        <v>77</v>
      </c>
      <c r="D79" s="305" t="str">
        <f t="shared" si="4"/>
        <v/>
      </c>
      <c r="E79" s="306"/>
      <c r="F79" s="303">
        <v>77</v>
      </c>
      <c r="I79" s="317"/>
      <c r="J79" s="307"/>
    </row>
    <row r="80" spans="2:15" ht="16.2" hidden="1" thickBot="1">
      <c r="B80" s="436"/>
      <c r="C80" s="311">
        <v>78</v>
      </c>
      <c r="D80" s="305" t="str">
        <f t="shared" si="4"/>
        <v/>
      </c>
      <c r="E80" s="306"/>
      <c r="F80" s="303">
        <v>78</v>
      </c>
      <c r="I80" s="317"/>
      <c r="J80" s="307"/>
    </row>
    <row r="81" spans="2:10" ht="16.2" hidden="1" thickBot="1">
      <c r="B81" s="436"/>
      <c r="C81" s="311">
        <v>79</v>
      </c>
      <c r="D81" s="305" t="str">
        <f t="shared" si="4"/>
        <v/>
      </c>
      <c r="E81" s="306"/>
      <c r="F81" s="303">
        <v>79</v>
      </c>
      <c r="I81" s="317"/>
      <c r="J81" s="307"/>
    </row>
    <row r="82" spans="2:10" ht="16.2" hidden="1" thickBot="1">
      <c r="B82" s="437"/>
      <c r="C82" s="312">
        <v>80</v>
      </c>
      <c r="D82" s="305" t="str">
        <f t="shared" si="4"/>
        <v/>
      </c>
      <c r="E82" s="306"/>
      <c r="F82" s="303">
        <v>80</v>
      </c>
      <c r="I82" s="317"/>
      <c r="J82" s="307"/>
    </row>
    <row r="83" spans="2:10" ht="16.2" hidden="1" thickBot="1">
      <c r="B83" s="435" t="s">
        <v>102</v>
      </c>
      <c r="C83" s="310">
        <v>81</v>
      </c>
      <c r="D83" s="305" t="str">
        <f t="shared" si="4"/>
        <v/>
      </c>
      <c r="E83" s="306"/>
      <c r="F83" s="303">
        <v>81</v>
      </c>
      <c r="I83" s="317"/>
      <c r="J83" s="307"/>
    </row>
    <row r="84" spans="2:10" ht="16.2" hidden="1" thickBot="1">
      <c r="B84" s="436"/>
      <c r="C84" s="311">
        <v>82</v>
      </c>
      <c r="D84" s="305" t="str">
        <f t="shared" si="4"/>
        <v/>
      </c>
      <c r="E84" s="306"/>
      <c r="F84" s="303">
        <v>82</v>
      </c>
      <c r="I84" s="317"/>
      <c r="J84" s="307"/>
    </row>
    <row r="85" spans="2:10" ht="16.2" hidden="1" thickBot="1">
      <c r="B85" s="436"/>
      <c r="C85" s="311">
        <v>83</v>
      </c>
      <c r="D85" s="305" t="str">
        <f t="shared" si="4"/>
        <v/>
      </c>
      <c r="E85" s="306"/>
      <c r="F85" s="303">
        <v>83</v>
      </c>
      <c r="I85" s="317"/>
      <c r="J85" s="307"/>
    </row>
    <row r="86" spans="2:10" ht="16.2" hidden="1" thickBot="1">
      <c r="B86" s="437"/>
      <c r="C86" s="312">
        <v>84</v>
      </c>
      <c r="D86" s="305" t="str">
        <f t="shared" si="4"/>
        <v/>
      </c>
      <c r="E86" s="306"/>
      <c r="F86" s="303">
        <v>84</v>
      </c>
      <c r="I86" s="317"/>
      <c r="J86" s="307"/>
    </row>
    <row r="87" spans="2:10" ht="16.2" hidden="1" thickBot="1">
      <c r="B87" s="435" t="s">
        <v>103</v>
      </c>
      <c r="C87" s="313">
        <v>85</v>
      </c>
      <c r="D87" s="305" t="str">
        <f t="shared" si="4"/>
        <v/>
      </c>
      <c r="E87" s="306"/>
      <c r="F87" s="303">
        <v>85</v>
      </c>
      <c r="I87" s="317"/>
      <c r="J87" s="307"/>
    </row>
    <row r="88" spans="2:10" ht="16.2" hidden="1" thickBot="1">
      <c r="B88" s="436"/>
      <c r="C88" s="311">
        <v>86</v>
      </c>
      <c r="D88" s="305" t="str">
        <f t="shared" si="4"/>
        <v/>
      </c>
      <c r="E88" s="306"/>
      <c r="F88" s="303">
        <v>86</v>
      </c>
      <c r="I88" s="317"/>
      <c r="J88" s="307"/>
    </row>
    <row r="89" spans="2:10" ht="16.2" hidden="1" thickBot="1">
      <c r="B89" s="436"/>
      <c r="C89" s="311">
        <v>87</v>
      </c>
      <c r="D89" s="305" t="str">
        <f t="shared" si="4"/>
        <v/>
      </c>
      <c r="E89" s="306"/>
      <c r="F89" s="303">
        <v>87</v>
      </c>
      <c r="I89" s="317"/>
      <c r="J89" s="307"/>
    </row>
    <row r="90" spans="2:10" ht="16.2" hidden="1" thickBot="1">
      <c r="B90" s="437"/>
      <c r="C90" s="312">
        <v>88</v>
      </c>
      <c r="D90" s="305" t="str">
        <f t="shared" si="4"/>
        <v/>
      </c>
      <c r="E90" s="306"/>
      <c r="F90" s="303">
        <v>88</v>
      </c>
      <c r="I90" s="317"/>
      <c r="J90" s="307"/>
    </row>
    <row r="91" spans="2:10" ht="16.2" hidden="1" thickBot="1">
      <c r="B91" s="435" t="s">
        <v>104</v>
      </c>
      <c r="C91" s="310">
        <v>89</v>
      </c>
      <c r="D91" s="305" t="str">
        <f t="shared" si="4"/>
        <v/>
      </c>
      <c r="E91" s="306"/>
      <c r="F91" s="303">
        <v>89</v>
      </c>
      <c r="I91" s="317"/>
      <c r="J91" s="307"/>
    </row>
    <row r="92" spans="2:10" ht="16.2" hidden="1" thickBot="1">
      <c r="B92" s="436"/>
      <c r="C92" s="311">
        <v>90</v>
      </c>
      <c r="D92" s="305" t="str">
        <f t="shared" si="4"/>
        <v/>
      </c>
      <c r="E92" s="306"/>
      <c r="F92" s="303">
        <v>90</v>
      </c>
      <c r="I92" s="317"/>
      <c r="J92" s="307"/>
    </row>
    <row r="93" spans="2:10" ht="16.2" hidden="1" thickBot="1">
      <c r="B93" s="436"/>
      <c r="C93" s="311">
        <v>91</v>
      </c>
      <c r="D93" s="305" t="str">
        <f t="shared" si="4"/>
        <v/>
      </c>
      <c r="E93" s="306"/>
      <c r="F93" s="303">
        <v>91</v>
      </c>
      <c r="I93" s="317"/>
      <c r="J93" s="307"/>
    </row>
    <row r="94" spans="2:10" ht="16.2" hidden="1" thickBot="1">
      <c r="B94" s="437"/>
      <c r="C94" s="312">
        <v>92</v>
      </c>
      <c r="D94" s="305" t="str">
        <f t="shared" si="4"/>
        <v/>
      </c>
      <c r="E94" s="306"/>
      <c r="F94" s="303">
        <v>92</v>
      </c>
      <c r="I94" s="317"/>
      <c r="J94" s="307"/>
    </row>
    <row r="95" spans="2:10" ht="16.2" hidden="1" thickBot="1">
      <c r="B95" s="435" t="s">
        <v>105</v>
      </c>
      <c r="C95" s="313">
        <v>93</v>
      </c>
      <c r="D95" s="305" t="str">
        <f t="shared" si="4"/>
        <v/>
      </c>
      <c r="E95" s="306"/>
      <c r="F95" s="303">
        <v>93</v>
      </c>
      <c r="I95" s="317"/>
      <c r="J95" s="307"/>
    </row>
    <row r="96" spans="2:10" ht="16.2" hidden="1" thickBot="1">
      <c r="B96" s="436"/>
      <c r="C96" s="311">
        <v>94</v>
      </c>
      <c r="D96" s="305" t="str">
        <f t="shared" si="4"/>
        <v/>
      </c>
      <c r="E96" s="306"/>
      <c r="F96" s="303">
        <v>94</v>
      </c>
      <c r="I96" s="317"/>
      <c r="J96" s="307"/>
    </row>
    <row r="97" spans="2:10" ht="16.2" hidden="1" thickBot="1">
      <c r="B97" s="436"/>
      <c r="C97" s="311">
        <v>95</v>
      </c>
      <c r="D97" s="305" t="str">
        <f t="shared" si="4"/>
        <v/>
      </c>
      <c r="E97" s="306"/>
      <c r="F97" s="303">
        <v>95</v>
      </c>
      <c r="I97" s="317"/>
      <c r="J97" s="307"/>
    </row>
    <row r="98" spans="2:10" ht="16.2" hidden="1" thickBot="1">
      <c r="B98" s="437"/>
      <c r="C98" s="312">
        <v>96</v>
      </c>
      <c r="D98" s="305" t="str">
        <f t="shared" si="4"/>
        <v/>
      </c>
      <c r="E98" s="306"/>
      <c r="F98" s="303">
        <v>96</v>
      </c>
      <c r="I98" s="317"/>
      <c r="J98" s="307"/>
    </row>
  </sheetData>
  <sheetProtection algorithmName="SHA-512" hashValue="QeidS3vUwLEdJ4ZH9fNey7td2avCo/wcK9DNG/JDqB4j5bX/mZqPIF8vbDedGhum1HEniEj/TCaetLtXpreOyw==" saltValue="tKg1Lbj5IMFASsysawHIQw==" spinCount="100000" sheet="1" objects="1" scenarios="1"/>
  <autoFilter ref="F2:O2"/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topLeftCell="C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IF(GROUPS!D9="","",GROUPS!D9)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IF(GROUPS!D10="","",GROUPS!D10)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IF(GROUPS!D11="","",GROUPS!D11)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IF(GROUPS!D12="","",GROUPS!D12)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topLeftCell="D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IF(GROUPS!F9="","",GROUPS!F9)</f>
        <v/>
      </c>
      <c r="D3" s="462"/>
      <c r="E3" s="46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1" t="str">
        <f>IF(GROUPS!F10="","",GROUPS!F10)</f>
        <v/>
      </c>
      <c r="D4" s="462"/>
      <c r="E4" s="46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1" t="str">
        <f>IF(GROUPS!F11="","",GROUPS!F11)</f>
        <v/>
      </c>
      <c r="D5" s="462"/>
      <c r="E5" s="46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5" t="str">
        <f>IF(GROUPS!F12="","",GROUPS!F12)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IF(GROUPS!H9="","",GROUPS!H9)</f>
        <v/>
      </c>
      <c r="D3" s="462"/>
      <c r="E3" s="46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1" t="str">
        <f>IF(GROUPS!H10="","",GROUPS!H10)</f>
        <v/>
      </c>
      <c r="D4" s="462"/>
      <c r="E4" s="46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1" t="str">
        <f>IF(GROUPS!H11="","",GROUPS!H11)</f>
        <v/>
      </c>
      <c r="D5" s="462"/>
      <c r="E5" s="46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5" t="str">
        <f>IF(GROUPS!H12="","",GROUPS!H12)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IF(GROUPS!J9="","",GROUPS!J9)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IF(GROUPS!J10="","",GROUPS!J10)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IF(GROUPS!J11="","",GROUPS!J11)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IF(GROUPS!J12="","",GROUPS!J12)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zoomScaleNormal="100" workbookViewId="0">
      <selection activeCell="C2" sqref="C2:E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IF(GROUPS!D14="","",GROUPS!D14)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IF(GROUPS!D15="","",GROUPS!D15)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IF(GROUPS!D16="","",GROUPS!D16)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IF(GROUPS!D17="","",GROUPS!D17)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331" t="s">
        <v>2</v>
      </c>
      <c r="C2" s="609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608" t="str">
        <f>IF(GROUPS!F14="","",GROUPS!F14)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608" t="str">
        <f>IF(GROUPS!F15="","",GROUPS!F15)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608" t="str">
        <f>IF(GROUPS!F16="","",GROUPS!F16)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607" t="str">
        <f>IF(GROUPS!F17="","",GROUPS!F17)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IF(GROUPS!H14="","",GROUPS!H14)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IF(GROUPS!H15="","",GROUPS!H15)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IF(GROUPS!H16="","",GROUPS!H16)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IF(GROUPS!H17="","",GROUPS!H17)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IF(GROUPS!J14="","",GROUPS!J14)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IF(GROUPS!J15="","",GROUPS!J15)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IF(GROUPS!J16="","",GROUPS!J16)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IF(GROUPS!J17="","",GROUPS!J17)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331" t="s">
        <v>2</v>
      </c>
      <c r="C2" s="609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608" t="str">
        <f>IF(GROUPS!D19="","",GROUPS!D19)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608" t="str">
        <f>IF(GROUPS!D20="","",GROUPS!D20)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608" t="str">
        <f>IF(GROUPS!D21="","",GROUPS!D21)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607" t="str">
        <f>IF(GROUPS!D22="","",GROUPS!D22)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 thickBot="1">
      <c r="B2" s="125" t="s">
        <v>2</v>
      </c>
      <c r="C2" s="610" t="s">
        <v>3</v>
      </c>
      <c r="D2" s="610"/>
      <c r="E2" s="611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612" t="str">
        <f>IF(GROUPS!F19="","",GROUPS!F19)</f>
        <v/>
      </c>
      <c r="D3" s="613"/>
      <c r="E3" s="61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608" t="str">
        <f>IF(GROUPS!F20="","",GROUPS!F20)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608" t="str">
        <f>IF(GROUPS!F21="","",GROUPS!F21)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607" t="str">
        <f>IF(GROUPS!F22="","",GROUPS!F22)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3:J33"/>
  <sheetViews>
    <sheetView showGridLines="0" topLeftCell="B1" zoomScaleNormal="100" workbookViewId="0">
      <selection activeCell="D36" sqref="D36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3" spans="3:10" ht="24.6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6">
      <c r="C4" s="35">
        <v>1</v>
      </c>
      <c r="D4" s="36" t="str">
        <f>IF(VLOOKUP(C4,PARTICIPANTS!$C$3:$D$98,2,FALSE)="","",(VLOOKUP(C4,PARTICIPANTS!$C$3:$D$98,2,FALSE)))</f>
        <v>Fatih KARABAXHAKU (2)</v>
      </c>
      <c r="E4" s="35">
        <f>C4+4</f>
        <v>5</v>
      </c>
      <c r="F4" s="36" t="str">
        <f>IF(VLOOKUP(E4,PARTICIPANTS!$C$3:$D$98,2,FALSE)="","",(VLOOKUP(E4,PARTICIPANTS!$C$3:$D$98,2,FALSE)))</f>
        <v>Milos RAHOVIC (10)</v>
      </c>
      <c r="G4" s="35">
        <f>E4+4</f>
        <v>9</v>
      </c>
      <c r="H4" s="36" t="str">
        <f>IF(VLOOKUP(G4,PARTICIPANTS!$C$3:$D$98,2,FALSE)="","",(VLOOKUP(G4,PARTICIPANTS!$C$3:$D$98,2,FALSE)))</f>
        <v/>
      </c>
      <c r="I4" s="35">
        <f>G4+4</f>
        <v>13</v>
      </c>
      <c r="J4" s="36" t="str">
        <f>IF(VLOOKUP(I4,PARTICIPANTS!$C$3:$D$98,2,FALSE)="","",(VLOOKUP(I4,PARTICIPANTS!$C$3:$D$98,2,FALSE)))</f>
        <v/>
      </c>
    </row>
    <row r="5" spans="3:10" s="37" customFormat="1" ht="15.6">
      <c r="C5" s="35">
        <v>2</v>
      </c>
      <c r="D5" s="36" t="str">
        <f>IF(VLOOKUP(C5,PARTICIPANTS!$C$3:$D$98,2,FALSE)="","",(VLOOKUP(C5,PARTICIPANTS!$C$3:$D$98,2,FALSE)))</f>
        <v>Daniel GLAVEVSKI ZHOU (17)</v>
      </c>
      <c r="E5" s="35">
        <f t="shared" ref="E5:I7" si="0">C5+4</f>
        <v>6</v>
      </c>
      <c r="F5" s="36" t="str">
        <f>IF(VLOOKUP(E5,PARTICIPANTS!$C$3:$D$98,2,FALSE)="","",(VLOOKUP(E5,PARTICIPANTS!$C$3:$D$98,2,FALSE)))</f>
        <v>Teodor VOLKANOVSKI (18)</v>
      </c>
      <c r="G5" s="35">
        <f t="shared" si="0"/>
        <v>10</v>
      </c>
      <c r="H5" s="36" t="str">
        <f>IF(VLOOKUP(G5,PARTICIPANTS!$C$3:$D$98,2,FALSE)="","",(VLOOKUP(G5,PARTICIPANTS!$C$3:$D$98,2,FALSE)))</f>
        <v/>
      </c>
      <c r="I5" s="35">
        <f t="shared" si="0"/>
        <v>14</v>
      </c>
      <c r="J5" s="36" t="str">
        <f>IF(VLOOKUP(I5,PARTICIPANTS!$C$3:$D$98,2,FALSE)="","",(VLOOKUP(I5,PARTICIPANTS!$C$3:$D$98,2,FALSE)))</f>
        <v/>
      </c>
    </row>
    <row r="6" spans="3:10" s="37" customFormat="1" ht="15.6">
      <c r="C6" s="35">
        <v>3</v>
      </c>
      <c r="D6" s="36" t="str">
        <f>IF(VLOOKUP(C6,PARTICIPANTS!$C$3:$D$98,2,FALSE)="","",(VLOOKUP(C6,PARTICIPANTS!$C$3:$D$98,2,FALSE)))</f>
        <v>Elvin Cokovic (9)</v>
      </c>
      <c r="E6" s="35">
        <f t="shared" si="0"/>
        <v>7</v>
      </c>
      <c r="F6" s="36" t="str">
        <f>IF(VLOOKUP(E6,PARTICIPANTS!$C$3:$D$98,2,FALSE)="","",(VLOOKUP(E6,PARTICIPANTS!$C$3:$D$98,2,FALSE)))</f>
        <v>Aulon BIVOLAKU  (1)</v>
      </c>
      <c r="G6" s="35">
        <f t="shared" si="0"/>
        <v>11</v>
      </c>
      <c r="H6" s="36" t="str">
        <f>IF(VLOOKUP(G6,PARTICIPANTS!$C$3:$D$98,2,FALSE)="","",(VLOOKUP(G6,PARTICIPANTS!$C$3:$D$98,2,FALSE)))</f>
        <v/>
      </c>
      <c r="I6" s="35">
        <f t="shared" si="0"/>
        <v>15</v>
      </c>
      <c r="J6" s="36" t="str">
        <f>IF(VLOOKUP(I6,PARTICIPANTS!$C$3:$D$98,2,FALSE)="","",(VLOOKUP(I6,PARTICIPANTS!$C$3:$D$98,2,FALSE)))</f>
        <v/>
      </c>
    </row>
    <row r="7" spans="3:10" s="37" customFormat="1" ht="15.6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/>
      </c>
    </row>
    <row r="8" spans="3:10" ht="24.6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6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6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6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6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4.6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6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6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6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6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4.6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6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6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6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6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4.6" hidden="1">
      <c r="C23" s="23"/>
      <c r="D23" s="1" t="s">
        <v>98</v>
      </c>
      <c r="E23" s="1"/>
      <c r="F23" s="1" t="s">
        <v>99</v>
      </c>
      <c r="G23" s="1"/>
      <c r="H23" s="1" t="s">
        <v>100</v>
      </c>
      <c r="I23" s="1"/>
      <c r="J23" s="1" t="s">
        <v>101</v>
      </c>
    </row>
    <row r="24" spans="3:10" s="37" customFormat="1" ht="15.6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6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6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6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4.6" hidden="1">
      <c r="C28" s="23"/>
      <c r="D28" s="1" t="s">
        <v>102</v>
      </c>
      <c r="E28" s="1"/>
      <c r="F28" s="1" t="s">
        <v>103</v>
      </c>
      <c r="G28" s="1"/>
      <c r="H28" s="1" t="s">
        <v>104</v>
      </c>
      <c r="I28" s="1"/>
      <c r="J28" s="1" t="s">
        <v>105</v>
      </c>
    </row>
    <row r="29" spans="3:10" s="37" customFormat="1" ht="15.6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6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6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6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6">
      <c r="C33" s="201"/>
      <c r="D33" s="202"/>
      <c r="E33" s="201"/>
      <c r="F33" s="202"/>
      <c r="G33" s="201"/>
      <c r="H33" s="202"/>
      <c r="I33" s="201"/>
      <c r="J33" s="202"/>
    </row>
  </sheetData>
  <sheetProtection algorithmName="SHA-512" hashValue="Bf51cEEPY2mYxzn7Oav0xcuTGOjwkER/7G1nUX/txgU68fN7KLvjz8Z550gvb76wPD78CPf3JHzsVp6FRo2kEA==" saltValue="zIMq5vjqkvqg5/cNrWUF/Q==" spinCount="100000" sheet="1" objects="1" scenarios="1"/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 thickBot="1">
      <c r="B2" s="125" t="s">
        <v>2</v>
      </c>
      <c r="C2" s="610" t="s">
        <v>3</v>
      </c>
      <c r="D2" s="610"/>
      <c r="E2" s="611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612" t="str">
        <f>IF(GROUPS!H19="","",GROUPS!H19)</f>
        <v/>
      </c>
      <c r="D3" s="613"/>
      <c r="E3" s="61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608" t="str">
        <f>IF(GROUPS!H20="","",GROUPS!H20)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608" t="str">
        <f>IF(GROUPS!H21="","",GROUPS!H21)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607" t="str">
        <f>IF(GROUPS!H22="","",GROUPS!H22)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Y13" sqref="Y1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139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 thickBot="1">
      <c r="B2" s="125" t="s">
        <v>2</v>
      </c>
      <c r="C2" s="610" t="s">
        <v>3</v>
      </c>
      <c r="D2" s="610"/>
      <c r="E2" s="611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612" t="str">
        <f>IF(GROUPS!J19="","",GROUPS!J19)</f>
        <v/>
      </c>
      <c r="D3" s="613"/>
      <c r="E3" s="614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608" t="str">
        <f>IF(GROUPS!J20="","",GROUPS!J20)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608" t="str">
        <f>IF(GROUPS!J21="","",GROUPS!J21)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607" t="str">
        <f>IF(GROUPS!J22="","",GROUPS!J22)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topLeftCell="R10" zoomScale="90" zoomScaleNormal="90" workbookViewId="0">
      <selection activeCell="AL28" sqref="AL28:AP28"/>
    </sheetView>
  </sheetViews>
  <sheetFormatPr defaultRowHeight="14.4"/>
  <cols>
    <col min="2" max="2" width="11.5546875" customWidth="1"/>
    <col min="4" max="4" width="31.44140625" customWidth="1"/>
    <col min="6" max="6" width="8.88671875" style="257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2">
      <c r="C1" s="625" t="s">
        <v>61</v>
      </c>
      <c r="D1" s="626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" thickBot="1">
      <c r="B2" s="302" t="s">
        <v>126</v>
      </c>
      <c r="C2" s="302" t="s">
        <v>78</v>
      </c>
    </row>
    <row r="3" spans="2:42" ht="15.6">
      <c r="B3" s="246" t="s">
        <v>25</v>
      </c>
      <c r="C3" s="247">
        <v>1</v>
      </c>
      <c r="D3" s="241" t="str">
        <f>IF(' I'!$X$2="","",' I'!$X$2)</f>
        <v>Fatih KARABAXHAKU (2)</v>
      </c>
    </row>
    <row r="4" spans="2:42" ht="16.2" thickBot="1">
      <c r="B4" s="248" t="s">
        <v>55</v>
      </c>
      <c r="C4" s="249">
        <v>2</v>
      </c>
      <c r="D4" s="242" t="str">
        <f>IF(' I'!$X$3="","",' I'!$X$3)</f>
        <v>Elvin Cokovic (9)</v>
      </c>
    </row>
    <row r="5" spans="2:42" ht="15.6">
      <c r="B5" s="252" t="s">
        <v>27</v>
      </c>
      <c r="C5" s="244">
        <v>3</v>
      </c>
      <c r="D5" s="245" t="str">
        <f>IF(' II'!$X$2="","",' II'!$X$2)</f>
        <v>Aulon BIVOLAKU  (1)</v>
      </c>
    </row>
    <row r="6" spans="2:42" ht="16.2" thickBot="1">
      <c r="B6" s="253" t="s">
        <v>54</v>
      </c>
      <c r="C6" s="250">
        <v>4</v>
      </c>
      <c r="D6" s="251" t="str">
        <f>IF(' II'!$X$3="","",' II'!$X$3)</f>
        <v>Milos RAHOVIC (10)</v>
      </c>
    </row>
    <row r="7" spans="2:42" ht="15.6">
      <c r="B7" s="246" t="s">
        <v>29</v>
      </c>
      <c r="C7" s="247">
        <v>5</v>
      </c>
      <c r="D7" s="241" t="str">
        <f>IF(' III'!$X$2="","",' III'!$X$2)</f>
        <v/>
      </c>
      <c r="F7" s="323">
        <v>1</v>
      </c>
      <c r="G7" s="122" t="str">
        <f>IF(F7="","",VLOOKUP(F7,$C$3:$D$8,2,FALSE))</f>
        <v>Fatih KARABAXHAKU (2)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2" thickBot="1">
      <c r="B8" s="248" t="s">
        <v>53</v>
      </c>
      <c r="C8" s="249">
        <v>6</v>
      </c>
      <c r="D8" s="242" t="str">
        <f>IF(' III'!$X$3="","",' III'!$X$3)</f>
        <v/>
      </c>
      <c r="O8" s="322"/>
    </row>
    <row r="9" spans="2:42" ht="15.6">
      <c r="B9" s="78"/>
      <c r="C9" s="78"/>
      <c r="D9" s="74"/>
      <c r="O9" s="34"/>
      <c r="P9" s="102"/>
    </row>
    <row r="10" spans="2:42" ht="15.6">
      <c r="B10" s="78"/>
      <c r="C10" s="78"/>
      <c r="D10" s="74"/>
      <c r="O10" s="34"/>
      <c r="P10" s="102"/>
    </row>
    <row r="11" spans="2:42" ht="15.6">
      <c r="B11" s="78"/>
      <c r="C11" s="78"/>
      <c r="D11" s="74"/>
      <c r="P11" s="102"/>
    </row>
    <row r="12" spans="2:42" ht="15.6">
      <c r="B12" s="78"/>
      <c r="C12" s="78"/>
      <c r="D12" s="74"/>
      <c r="P12" s="102"/>
      <c r="AN12" s="61"/>
    </row>
    <row r="13" spans="2:42" ht="15.6">
      <c r="B13" s="78"/>
      <c r="C13" s="78"/>
      <c r="D13" s="74"/>
      <c r="P13" s="102"/>
      <c r="Q13" s="121" t="str">
        <f>G7</f>
        <v>Fatih KARABAXHAKU (2)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6">
      <c r="B14" s="78"/>
      <c r="C14" s="78"/>
      <c r="D14" s="74"/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6">
      <c r="C15" s="78"/>
      <c r="D15" s="74"/>
      <c r="P15" s="102"/>
      <c r="Y15" s="105"/>
      <c r="AN15" s="627" t="str">
        <f>IF(AJ25="","",IF(AJ25&gt;AJ26,AB25,AB26))</f>
        <v/>
      </c>
    </row>
    <row r="16" spans="2:42" ht="15.6">
      <c r="C16" s="78"/>
      <c r="D16" s="74"/>
      <c r="P16" s="102"/>
      <c r="Y16" s="106"/>
      <c r="AM16" s="627" t="str">
        <f>IF(AJ25="","",IF(AJ25&lt;AJ26,AB25,AB26))</f>
        <v/>
      </c>
      <c r="AN16" s="627"/>
      <c r="AO16" s="628" t="str">
        <f>IF(AJ25=AJ26,"",IF(AJ34=AJ35,AB34,IF(AJ34&gt;AJ35,AB34,AB35)))</f>
        <v/>
      </c>
    </row>
    <row r="17" spans="3:42" ht="15.6">
      <c r="C17" s="78"/>
      <c r="D17" s="74"/>
      <c r="P17" s="102"/>
      <c r="Y17" s="106"/>
      <c r="AJ17" s="34"/>
      <c r="AK17" s="42"/>
      <c r="AL17" s="42"/>
      <c r="AM17" s="627"/>
      <c r="AN17" s="627"/>
      <c r="AO17" s="628"/>
      <c r="AP17" s="42"/>
    </row>
    <row r="18" spans="3:42" ht="15.6">
      <c r="C18" s="78"/>
      <c r="D18" s="74"/>
      <c r="P18" s="102"/>
      <c r="Y18" s="106"/>
      <c r="AJ18" s="34"/>
      <c r="AM18" s="627"/>
      <c r="AO18" s="628"/>
    </row>
    <row r="19" spans="3:42" ht="16.2" thickBot="1">
      <c r="C19" s="78"/>
      <c r="D19" s="74"/>
      <c r="F19" s="323">
        <v>4</v>
      </c>
      <c r="G19" s="122" t="str">
        <f>IF(F19="","",VLOOKUP(F19,$C$3:$D$8,2,FALSE))</f>
        <v>Milos RAHOVIC (10)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629" t="str">
        <f>IF(AJ25=AJ26,"",IF(OR(AJ34&gt;AJ35,AJ34&lt;AJ35),"",AB35))</f>
        <v/>
      </c>
    </row>
    <row r="20" spans="3:42" ht="16.2" thickBot="1">
      <c r="C20" s="78"/>
      <c r="D20" s="74"/>
      <c r="F20" s="323">
        <v>6</v>
      </c>
      <c r="G20" s="122" t="str">
        <f>IF(F20="","",VLOOKUP(F20,$C$3:$D$8,2,FALSE))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631" t="s">
        <v>58</v>
      </c>
      <c r="AO20" s="629"/>
    </row>
    <row r="21" spans="3:42" ht="16.2" thickBot="1">
      <c r="C21" s="78"/>
      <c r="D21" s="74"/>
      <c r="Y21" s="106"/>
      <c r="AK21" s="49"/>
      <c r="AL21" s="49"/>
      <c r="AM21" s="634" t="s">
        <v>59</v>
      </c>
      <c r="AN21" s="632"/>
      <c r="AO21" s="630"/>
      <c r="AP21" s="42"/>
    </row>
    <row r="22" spans="3:42" ht="15.6">
      <c r="C22" s="78"/>
      <c r="D22" s="74"/>
      <c r="Y22" s="106"/>
      <c r="AK22" s="49"/>
      <c r="AL22" s="49"/>
      <c r="AM22" s="635"/>
      <c r="AN22" s="632"/>
      <c r="AO22" s="637" t="s">
        <v>60</v>
      </c>
    </row>
    <row r="23" spans="3:42" ht="16.2" thickBot="1">
      <c r="C23" s="78"/>
      <c r="D23" s="74"/>
      <c r="Y23" s="106"/>
      <c r="AK23" s="49"/>
      <c r="AL23" s="49"/>
      <c r="AM23" s="636"/>
      <c r="AN23" s="633"/>
      <c r="AO23" s="638"/>
    </row>
    <row r="24" spans="3:42" ht="15.6">
      <c r="C24" s="78"/>
      <c r="D24" s="74"/>
      <c r="Y24" s="106"/>
      <c r="AK24" s="49"/>
      <c r="AL24" s="49"/>
    </row>
    <row r="25" spans="3:42" ht="15.6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6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6">
      <c r="C27" s="73"/>
      <c r="D27" s="74"/>
      <c r="Y27" s="106"/>
      <c r="AA27" s="53"/>
      <c r="AK27" s="49"/>
      <c r="AL27" s="616" t="s">
        <v>81</v>
      </c>
      <c r="AM27" s="617"/>
      <c r="AN27" s="617"/>
      <c r="AO27" s="617"/>
      <c r="AP27" s="618"/>
    </row>
    <row r="28" spans="3:42" ht="15.6">
      <c r="C28" s="73"/>
      <c r="D28" s="74"/>
      <c r="Y28" s="106"/>
      <c r="AA28" s="53"/>
      <c r="AK28" s="49"/>
      <c r="AL28" s="378">
        <v>1</v>
      </c>
      <c r="AM28" s="379" t="s">
        <v>82</v>
      </c>
      <c r="AN28" s="619" t="str">
        <f>IF(AJ25="","",IF(AJ25&gt;AJ26,AB25,AB26))</f>
        <v/>
      </c>
      <c r="AO28" s="619"/>
      <c r="AP28" s="619"/>
    </row>
    <row r="29" spans="3:42" ht="15.6">
      <c r="C29" s="73"/>
      <c r="D29" s="74"/>
      <c r="Y29" s="106"/>
      <c r="AA29" s="53"/>
      <c r="AK29" s="49"/>
      <c r="AL29" s="116">
        <v>2</v>
      </c>
      <c r="AM29" s="117" t="s">
        <v>79</v>
      </c>
      <c r="AN29" s="620" t="str">
        <f>IF(AJ25="","",IF(AJ25&lt;AJ26,AB25,AB26))</f>
        <v/>
      </c>
      <c r="AO29" s="620"/>
      <c r="AP29" s="620"/>
    </row>
    <row r="30" spans="3:42" ht="15.6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621" t="str">
        <f>IF(AJ25=AJ26,"",IF(AJ34=AJ35,AB34,IF(AJ34&gt;AJ35,AB34,AB35)))</f>
        <v/>
      </c>
      <c r="AO30" s="621"/>
      <c r="AP30" s="621"/>
    </row>
    <row r="31" spans="3:42" ht="15.6">
      <c r="C31" s="73"/>
      <c r="D31" s="74"/>
      <c r="E31" s="48"/>
      <c r="F31" s="323">
        <v>5</v>
      </c>
      <c r="G31" s="122" t="str">
        <f>IF(F31="","",VLOOKUP(F31,$C$3:$D$8,2,FALSE))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621" t="str">
        <f>IF(AJ25=AJ26,"",IF(AJ34=AJ35,AB35,IF(AJ34&lt;AJ35,AB34,AB35)))</f>
        <v/>
      </c>
      <c r="AO31" s="621"/>
      <c r="AP31" s="621"/>
    </row>
    <row r="32" spans="3:42" ht="15.6">
      <c r="C32" s="73"/>
      <c r="D32" s="74"/>
      <c r="E32" s="48"/>
      <c r="F32" s="323">
        <v>2</v>
      </c>
      <c r="G32" s="122" t="str">
        <f>IF(F32="","",VLOOKUP(F32,$C$3:$D$8,2,FALSE))</f>
        <v>Elvin Cokovic (9)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622" t="str">
        <f>IF(O7="","",IF(O7&lt;O8,G7,G8))</f>
        <v/>
      </c>
      <c r="AO32" s="622"/>
      <c r="AP32" s="622"/>
    </row>
    <row r="33" spans="3:42" ht="15.6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622" t="str">
        <f>IF(O19="","",IF(O19&lt;O20,G19,G20))</f>
        <v/>
      </c>
      <c r="AO33" s="622"/>
      <c r="AP33" s="622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622" t="str">
        <f>IF(O31="","",IF(O31&lt;O32,G31,G32))</f>
        <v/>
      </c>
      <c r="AO34" s="622"/>
      <c r="AP34" s="622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623" t="str">
        <f>IF(O43="","",IF(O43&lt;O44,G43,G44))</f>
        <v/>
      </c>
      <c r="AO35" s="623"/>
      <c r="AP35" s="623"/>
    </row>
    <row r="36" spans="3:42">
      <c r="P36" s="102"/>
      <c r="Y36" s="107"/>
      <c r="AK36" s="49"/>
      <c r="AL36" s="190"/>
      <c r="AM36" s="191"/>
      <c r="AN36" s="624"/>
      <c r="AO36" s="624"/>
      <c r="AP36" s="624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615"/>
      <c r="AO37" s="615"/>
      <c r="AP37" s="615"/>
    </row>
    <row r="38" spans="3:42">
      <c r="P38" s="108"/>
      <c r="Q38" s="121" t="str">
        <f>G44</f>
        <v>Aulon BIVOLAKU  (1)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615"/>
      <c r="AO38" s="615"/>
      <c r="AP38" s="615"/>
    </row>
    <row r="39" spans="3:42">
      <c r="P39" s="102"/>
      <c r="AK39" s="49"/>
      <c r="AL39" s="189"/>
      <c r="AM39" s="75"/>
      <c r="AN39" s="615"/>
      <c r="AO39" s="615"/>
      <c r="AP39" s="615"/>
    </row>
    <row r="40" spans="3:42">
      <c r="P40" s="102"/>
      <c r="AK40" s="49"/>
      <c r="AL40" s="189"/>
      <c r="AM40" s="75"/>
      <c r="AN40" s="615"/>
      <c r="AO40" s="615"/>
      <c r="AP40" s="615"/>
    </row>
    <row r="41" spans="3:42">
      <c r="C41" s="42"/>
      <c r="D41" s="42"/>
      <c r="O41" s="34"/>
      <c r="P41" s="102"/>
      <c r="AK41" s="49"/>
      <c r="AL41" s="189"/>
      <c r="AM41" s="75"/>
      <c r="AN41" s="615"/>
      <c r="AO41" s="615"/>
      <c r="AP41" s="615"/>
    </row>
    <row r="42" spans="3:42">
      <c r="E42" s="48"/>
      <c r="O42" s="34"/>
      <c r="P42" s="102"/>
      <c r="AK42" s="49"/>
      <c r="AL42" s="189"/>
      <c r="AM42" s="75"/>
      <c r="AN42" s="615"/>
      <c r="AO42" s="615"/>
      <c r="AP42" s="615"/>
    </row>
    <row r="43" spans="3:42">
      <c r="E43" s="48"/>
      <c r="O43" s="324"/>
      <c r="AK43" s="49"/>
      <c r="AL43" s="189"/>
      <c r="AM43" s="75"/>
      <c r="AN43" s="615"/>
      <c r="AO43" s="615"/>
      <c r="AP43" s="615"/>
    </row>
    <row r="44" spans="3:42">
      <c r="E44" s="48"/>
      <c r="F44" s="323">
        <v>3</v>
      </c>
      <c r="G44" s="122" t="str">
        <f>IF(F44="","",VLOOKUP(F44,$C$3:$D$8,2,FALSE))</f>
        <v>Aulon BIVOLAKU  (1)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615"/>
      <c r="AO50" s="615"/>
      <c r="AP50" s="615"/>
    </row>
    <row r="51" spans="3:42">
      <c r="AM51" s="75"/>
      <c r="AN51" s="615"/>
      <c r="AO51" s="615"/>
      <c r="AP51" s="615"/>
    </row>
    <row r="52" spans="3:42">
      <c r="AM52" s="75"/>
      <c r="AN52" s="615"/>
      <c r="AO52" s="615"/>
      <c r="AP52" s="615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8"/>
  <sheetViews>
    <sheetView view="pageLayout" topLeftCell="A50" zoomScaleNormal="100" workbookViewId="0">
      <selection activeCell="I155" sqref="I155:K155"/>
    </sheetView>
  </sheetViews>
  <sheetFormatPr defaultColWidth="9.109375" defaultRowHeight="15.6"/>
  <cols>
    <col min="1" max="1" width="1.33203125" style="389" customWidth="1"/>
    <col min="2" max="2" width="11" style="392" customWidth="1"/>
    <col min="3" max="3" width="16.44140625" style="393" customWidth="1"/>
    <col min="4" max="4" width="4" style="392" customWidth="1"/>
    <col min="5" max="5" width="28.33203125" style="393" customWidth="1"/>
    <col min="6" max="26" width="2.88671875" style="393" customWidth="1"/>
    <col min="27" max="29" width="3.33203125" style="393" customWidth="1"/>
    <col min="30" max="30" width="3.6640625" style="393" customWidth="1"/>
    <col min="31" max="31" width="1.44140625" style="393" customWidth="1"/>
    <col min="32" max="32" width="3.6640625" style="393" customWidth="1"/>
    <col min="33" max="16384" width="9.109375" style="393"/>
  </cols>
  <sheetData>
    <row r="1" spans="1:32" s="391" customFormat="1" ht="16.2" thickBot="1">
      <c r="A1" s="389">
        <v>1</v>
      </c>
      <c r="B1" s="390"/>
      <c r="D1" s="390"/>
      <c r="K1" s="390"/>
      <c r="AF1" s="391">
        <v>1</v>
      </c>
    </row>
    <row r="2" spans="1:32" ht="16.2" thickBot="1">
      <c r="N2" s="493" t="s">
        <v>140</v>
      </c>
      <c r="O2" s="494"/>
      <c r="P2" s="494"/>
      <c r="Q2" s="494"/>
      <c r="R2" s="494"/>
      <c r="S2" s="494"/>
      <c r="T2" s="494"/>
      <c r="U2" s="495"/>
      <c r="V2" s="495"/>
      <c r="W2" s="496" t="s">
        <v>141</v>
      </c>
      <c r="X2" s="496"/>
      <c r="Y2" s="496"/>
      <c r="Z2" s="496"/>
      <c r="AA2" s="496"/>
      <c r="AB2" s="496"/>
      <c r="AC2" s="496"/>
      <c r="AD2" s="496"/>
      <c r="AE2" s="496"/>
      <c r="AF2" s="497"/>
    </row>
    <row r="3" spans="1:32" ht="16.2" thickBot="1">
      <c r="N3" s="498" t="s">
        <v>142</v>
      </c>
      <c r="O3" s="499"/>
      <c r="P3" s="499"/>
      <c r="Q3" s="499"/>
      <c r="R3" s="499"/>
      <c r="S3" s="499"/>
      <c r="T3" s="499"/>
      <c r="U3" s="500"/>
      <c r="V3" s="500"/>
      <c r="W3" s="417">
        <v>9</v>
      </c>
      <c r="X3" s="501" t="s">
        <v>161</v>
      </c>
      <c r="Y3" s="501"/>
      <c r="Z3" s="502">
        <v>2020</v>
      </c>
      <c r="AA3" s="502"/>
      <c r="AB3" s="503"/>
      <c r="AC3" s="503"/>
      <c r="AD3" s="504"/>
      <c r="AE3" s="502"/>
      <c r="AF3" s="505"/>
    </row>
    <row r="4" spans="1:32" ht="17.399999999999999" customHeight="1" thickBot="1">
      <c r="E4" s="506"/>
      <c r="F4" s="506"/>
      <c r="G4" s="506"/>
      <c r="H4" s="506"/>
      <c r="I4" s="506"/>
      <c r="J4" s="506"/>
      <c r="K4" s="506"/>
      <c r="L4" s="506"/>
      <c r="N4" s="507" t="s">
        <v>143</v>
      </c>
      <c r="O4" s="508"/>
      <c r="P4" s="508"/>
      <c r="Q4" s="508"/>
      <c r="R4" s="508"/>
      <c r="S4" s="508"/>
      <c r="T4" s="508"/>
      <c r="U4" s="509"/>
      <c r="V4" s="509"/>
      <c r="W4" s="510" t="s">
        <v>162</v>
      </c>
      <c r="X4" s="510"/>
      <c r="Y4" s="510"/>
      <c r="Z4" s="510"/>
      <c r="AA4" s="510"/>
      <c r="AB4" s="510"/>
      <c r="AC4" s="510"/>
      <c r="AD4" s="510"/>
      <c r="AE4" s="510"/>
      <c r="AF4" s="511"/>
    </row>
    <row r="5" spans="1:32" ht="17.399999999999999" customHeight="1" thickBot="1">
      <c r="E5" s="506"/>
      <c r="F5" s="506"/>
      <c r="G5" s="506"/>
      <c r="H5" s="506"/>
      <c r="I5" s="506"/>
      <c r="J5" s="506"/>
      <c r="K5" s="506"/>
      <c r="L5" s="506"/>
      <c r="N5" s="498" t="s">
        <v>144</v>
      </c>
      <c r="O5" s="499"/>
      <c r="P5" s="499"/>
      <c r="Q5" s="499"/>
      <c r="R5" s="499"/>
      <c r="S5" s="499"/>
      <c r="T5" s="499"/>
      <c r="U5" s="500"/>
      <c r="V5" s="500"/>
      <c r="W5" s="512" t="s">
        <v>166</v>
      </c>
      <c r="X5" s="512"/>
      <c r="Y5" s="512"/>
      <c r="Z5" s="512"/>
      <c r="AA5" s="512"/>
      <c r="AB5" s="512"/>
      <c r="AC5" s="512"/>
      <c r="AD5" s="512"/>
      <c r="AE5" s="512"/>
      <c r="AF5" s="513"/>
    </row>
    <row r="6" spans="1:32" ht="18" thickBot="1">
      <c r="E6" s="540"/>
      <c r="F6" s="540"/>
      <c r="G6" s="540"/>
      <c r="H6" s="540"/>
      <c r="I6" s="540"/>
      <c r="J6" s="540"/>
      <c r="K6" s="540"/>
      <c r="L6" s="540"/>
      <c r="N6" s="529" t="s">
        <v>146</v>
      </c>
      <c r="O6" s="530"/>
      <c r="P6" s="530"/>
      <c r="Q6" s="530"/>
      <c r="R6" s="530"/>
      <c r="S6" s="530"/>
      <c r="T6" s="530"/>
      <c r="U6" s="531"/>
      <c r="V6" s="531"/>
      <c r="W6" s="532">
        <v>1</v>
      </c>
      <c r="X6" s="532"/>
      <c r="Y6" s="532"/>
      <c r="Z6" s="532"/>
      <c r="AA6" s="532"/>
      <c r="AB6" s="532"/>
      <c r="AC6" s="532"/>
      <c r="AD6" s="532"/>
      <c r="AE6" s="532"/>
      <c r="AF6" s="533"/>
    </row>
    <row r="7" spans="1:32" ht="17.399999999999999">
      <c r="E7" s="428"/>
      <c r="F7" s="428"/>
      <c r="G7" s="428"/>
      <c r="H7" s="428"/>
      <c r="I7" s="428"/>
      <c r="J7" s="428"/>
      <c r="K7" s="428"/>
      <c r="L7" s="428"/>
      <c r="N7" s="395"/>
      <c r="O7" s="395"/>
      <c r="P7" s="395"/>
      <c r="Q7" s="395"/>
      <c r="R7" s="395"/>
      <c r="S7" s="395"/>
      <c r="T7" s="395"/>
      <c r="U7" s="395"/>
      <c r="V7" s="395"/>
      <c r="W7" s="427"/>
      <c r="X7" s="427"/>
      <c r="Y7" s="427"/>
      <c r="Z7" s="427"/>
      <c r="AA7" s="427"/>
      <c r="AB7" s="427"/>
      <c r="AC7" s="427"/>
      <c r="AD7" s="427"/>
      <c r="AE7" s="427"/>
      <c r="AF7" s="427"/>
    </row>
    <row r="8" spans="1:32" ht="17.399999999999999">
      <c r="E8" s="428"/>
      <c r="F8" s="428"/>
      <c r="G8" s="428"/>
      <c r="H8" s="428"/>
      <c r="I8" s="428"/>
      <c r="J8" s="428"/>
      <c r="K8" s="540" t="s">
        <v>147</v>
      </c>
      <c r="L8" s="540"/>
      <c r="M8" s="540"/>
      <c r="N8" s="540"/>
      <c r="O8" s="540"/>
      <c r="P8" s="540"/>
      <c r="Q8" s="540"/>
      <c r="R8" s="395"/>
      <c r="S8" s="395"/>
      <c r="T8" s="395"/>
      <c r="U8" s="395"/>
      <c r="V8" s="395"/>
      <c r="W8" s="427"/>
      <c r="X8" s="427"/>
      <c r="Y8" s="427"/>
      <c r="Z8" s="427"/>
      <c r="AA8" s="427"/>
      <c r="AB8" s="427"/>
      <c r="AC8" s="427"/>
      <c r="AD8" s="427"/>
      <c r="AE8" s="427"/>
      <c r="AF8" s="427"/>
    </row>
    <row r="9" spans="1:32" ht="5.4" customHeight="1">
      <c r="C9" s="397"/>
    </row>
    <row r="10" spans="1:32" ht="12" customHeight="1"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</row>
    <row r="11" spans="1:32">
      <c r="C11" s="542" t="s">
        <v>163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</row>
    <row r="12" spans="1:32" ht="16.2" thickBot="1"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</row>
    <row r="13" spans="1:32" s="402" customFormat="1" ht="16.2" customHeight="1" thickBot="1">
      <c r="A13" s="399"/>
      <c r="B13" s="543"/>
      <c r="C13" s="543"/>
      <c r="D13" s="400"/>
      <c r="E13" s="432"/>
      <c r="F13" s="544" t="s">
        <v>148</v>
      </c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6"/>
      <c r="AA13" s="547" t="s">
        <v>149</v>
      </c>
      <c r="AB13" s="548"/>
      <c r="AC13" s="549"/>
      <c r="AD13" s="553" t="s">
        <v>150</v>
      </c>
      <c r="AE13" s="554"/>
      <c r="AF13" s="555"/>
    </row>
    <row r="14" spans="1:32" ht="16.2" thickBot="1">
      <c r="B14" s="557" t="s">
        <v>151</v>
      </c>
      <c r="C14" s="512"/>
      <c r="D14" s="512"/>
      <c r="E14" s="513"/>
      <c r="F14" s="512" t="s">
        <v>8</v>
      </c>
      <c r="G14" s="512"/>
      <c r="H14" s="513"/>
      <c r="I14" s="557" t="s">
        <v>9</v>
      </c>
      <c r="J14" s="512"/>
      <c r="K14" s="513"/>
      <c r="L14" s="557" t="s">
        <v>10</v>
      </c>
      <c r="M14" s="512"/>
      <c r="N14" s="513"/>
      <c r="O14" s="557" t="s">
        <v>11</v>
      </c>
      <c r="P14" s="512"/>
      <c r="Q14" s="513"/>
      <c r="R14" s="557" t="s">
        <v>12</v>
      </c>
      <c r="S14" s="512"/>
      <c r="T14" s="513"/>
      <c r="U14" s="557" t="s">
        <v>13</v>
      </c>
      <c r="V14" s="512"/>
      <c r="W14" s="513"/>
      <c r="X14" s="557" t="s">
        <v>14</v>
      </c>
      <c r="Y14" s="512"/>
      <c r="Z14" s="513"/>
      <c r="AA14" s="550"/>
      <c r="AB14" s="551"/>
      <c r="AC14" s="552"/>
      <c r="AD14" s="556"/>
      <c r="AE14" s="532"/>
      <c r="AF14" s="533"/>
    </row>
    <row r="15" spans="1:32" s="404" customFormat="1" ht="54" customHeight="1" thickBot="1">
      <c r="A15" s="403"/>
      <c r="B15" s="534" t="str">
        <f>IF(' II'!C9="","",' II'!C9)</f>
        <v>Milos RAHOVIC (10)</v>
      </c>
      <c r="C15" s="535"/>
      <c r="D15" s="535"/>
      <c r="E15" s="536"/>
      <c r="F15" s="498">
        <f>IF(' II'!F9="","",' II'!F9)</f>
        <v>4</v>
      </c>
      <c r="G15" s="500"/>
      <c r="H15" s="598"/>
      <c r="I15" s="499">
        <f>IF(' II'!H9="","",' II'!H9)</f>
        <v>11</v>
      </c>
      <c r="J15" s="500"/>
      <c r="K15" s="599"/>
      <c r="L15" s="498">
        <f>IF(' II'!J9="","",' II'!J9)</f>
        <v>9</v>
      </c>
      <c r="M15" s="500"/>
      <c r="N15" s="598"/>
      <c r="O15" s="498" t="str">
        <f>IF(' II'!L9="","",' II'!L9)</f>
        <v/>
      </c>
      <c r="P15" s="500"/>
      <c r="Q15" s="598"/>
      <c r="R15" s="498" t="str">
        <f>IF(' II'!N9="","",' II'!N9)</f>
        <v/>
      </c>
      <c r="S15" s="500"/>
      <c r="T15" s="598"/>
      <c r="U15" s="498" t="str">
        <f>IF(' II'!P9="","",' II'!P9)</f>
        <v/>
      </c>
      <c r="V15" s="500"/>
      <c r="W15" s="598"/>
      <c r="X15" s="499" t="str">
        <f>IF(' II'!R9="","",' II'!R9)</f>
        <v/>
      </c>
      <c r="Y15" s="500"/>
      <c r="Z15" s="598"/>
      <c r="AA15" s="512">
        <f>IF(F15="","",SUMPRODUCT(--(F15:Z15&gt;F16:Z16)))</f>
        <v>0</v>
      </c>
      <c r="AB15" s="512"/>
      <c r="AC15" s="513"/>
      <c r="AD15" s="593"/>
      <c r="AE15" s="594"/>
      <c r="AF15" s="595"/>
    </row>
    <row r="16" spans="1:32" s="404" customFormat="1" ht="54" customHeight="1" thickBot="1">
      <c r="A16" s="403"/>
      <c r="B16" s="534" t="str">
        <f>IF(' II'!E9="","",' II'!E9)</f>
        <v>Aulon BIVOLAKU  (1)</v>
      </c>
      <c r="C16" s="535"/>
      <c r="D16" s="535"/>
      <c r="E16" s="536"/>
      <c r="F16" s="529">
        <f>IF(' II'!G9="","",' II'!G9)</f>
        <v>11</v>
      </c>
      <c r="G16" s="531"/>
      <c r="H16" s="596"/>
      <c r="I16" s="530">
        <f>IF(' II'!I9="","",' II'!I9)</f>
        <v>13</v>
      </c>
      <c r="J16" s="531"/>
      <c r="K16" s="597"/>
      <c r="L16" s="529">
        <f>IF(' II'!K9="","",' II'!K9)</f>
        <v>11</v>
      </c>
      <c r="M16" s="531"/>
      <c r="N16" s="596"/>
      <c r="O16" s="529" t="str">
        <f>IF(' II'!M9="","",' II'!M9)</f>
        <v/>
      </c>
      <c r="P16" s="531"/>
      <c r="Q16" s="596"/>
      <c r="R16" s="529" t="str">
        <f>IF(' II'!O9="","",' II'!O9)</f>
        <v/>
      </c>
      <c r="S16" s="531"/>
      <c r="T16" s="596"/>
      <c r="U16" s="529" t="str">
        <f>IF(' II'!Q9="","",' II'!Q9)</f>
        <v/>
      </c>
      <c r="V16" s="531"/>
      <c r="W16" s="596"/>
      <c r="X16" s="530" t="str">
        <f>IF(' II'!S9="","",' II'!S9)</f>
        <v/>
      </c>
      <c r="Y16" s="531"/>
      <c r="Z16" s="596"/>
      <c r="AA16" s="512">
        <f>IF(F16="","",SUMPRODUCT(--(F16:Z16&gt;F15:Z15)))</f>
        <v>3</v>
      </c>
      <c r="AB16" s="512"/>
      <c r="AC16" s="513"/>
      <c r="AD16" s="558"/>
      <c r="AE16" s="559"/>
      <c r="AF16" s="560"/>
    </row>
    <row r="17" spans="1:32" s="404" customFormat="1" ht="32.4" customHeight="1" thickBot="1">
      <c r="A17" s="403"/>
      <c r="B17" s="432"/>
      <c r="C17" s="405"/>
      <c r="D17" s="405"/>
      <c r="E17" s="405"/>
      <c r="F17" s="405"/>
      <c r="G17" s="431"/>
      <c r="H17" s="405"/>
      <c r="I17" s="405"/>
      <c r="J17" s="431"/>
      <c r="K17" s="405"/>
      <c r="L17" s="405"/>
      <c r="M17" s="431"/>
      <c r="N17" s="405"/>
      <c r="O17" s="405"/>
      <c r="P17" s="405"/>
      <c r="Q17" s="405"/>
      <c r="R17" s="405"/>
      <c r="S17" s="405"/>
      <c r="T17" s="405"/>
      <c r="U17" s="405"/>
      <c r="V17" s="431"/>
      <c r="W17" s="405"/>
      <c r="X17" s="405"/>
      <c r="Y17" s="431"/>
      <c r="Z17" s="405"/>
      <c r="AA17" s="561" t="s">
        <v>152</v>
      </c>
      <c r="AB17" s="561"/>
      <c r="AC17" s="561"/>
      <c r="AD17" s="561"/>
      <c r="AE17" s="561"/>
      <c r="AF17" s="561"/>
    </row>
    <row r="18" spans="1:32" s="404" customFormat="1" ht="32.4" customHeight="1" thickBot="1">
      <c r="A18" s="403"/>
      <c r="B18" s="432"/>
      <c r="C18" s="407" t="s">
        <v>153</v>
      </c>
      <c r="D18" s="562" t="str">
        <f>IF(AA15="","",IF(AA15&gt;AA16,B15,B16))</f>
        <v>Aulon BIVOLAKU  (1)</v>
      </c>
      <c r="E18" s="563"/>
      <c r="F18" s="563"/>
      <c r="G18" s="563"/>
      <c r="H18" s="563"/>
      <c r="I18" s="564"/>
      <c r="J18" s="565" t="s">
        <v>154</v>
      </c>
      <c r="K18" s="566"/>
      <c r="L18" s="566"/>
      <c r="M18" s="566"/>
      <c r="N18" s="567"/>
      <c r="O18" s="589">
        <f>IF(AA15="","",MAX(AA15:AC16))</f>
        <v>3</v>
      </c>
      <c r="P18" s="590"/>
      <c r="Q18" s="430" t="s">
        <v>155</v>
      </c>
      <c r="R18" s="590">
        <f>IF(AA15="","",MIN(AA15:AC16))</f>
        <v>0</v>
      </c>
      <c r="S18" s="591"/>
      <c r="T18" s="405"/>
      <c r="U18" s="405"/>
      <c r="V18" s="431"/>
      <c r="W18" s="405"/>
      <c r="X18" s="405"/>
      <c r="Y18" s="431"/>
      <c r="Z18" s="405"/>
      <c r="AA18" s="431"/>
      <c r="AB18" s="431"/>
      <c r="AC18" s="431"/>
      <c r="AD18" s="409"/>
      <c r="AE18" s="409"/>
      <c r="AF18" s="409"/>
    </row>
    <row r="19" spans="1:32" s="404" customFormat="1" ht="16.2" customHeight="1">
      <c r="A19" s="403"/>
      <c r="B19" s="432"/>
      <c r="C19" s="431"/>
      <c r="D19" s="405"/>
      <c r="E19" s="405"/>
      <c r="F19" s="405"/>
      <c r="G19" s="405"/>
      <c r="H19" s="405"/>
      <c r="I19" s="405"/>
      <c r="J19" s="431"/>
      <c r="K19" s="431"/>
      <c r="L19" s="431"/>
      <c r="M19" s="431"/>
      <c r="N19" s="431"/>
      <c r="O19" s="409"/>
      <c r="P19" s="409"/>
      <c r="Q19" s="409"/>
      <c r="R19" s="409"/>
      <c r="S19" s="409"/>
      <c r="T19" s="405"/>
      <c r="U19" s="405"/>
      <c r="V19" s="431"/>
      <c r="W19" s="405"/>
      <c r="X19" s="405"/>
      <c r="Y19" s="431"/>
      <c r="Z19" s="405"/>
      <c r="AA19" s="431"/>
      <c r="AB19" s="431"/>
      <c r="AC19" s="431"/>
      <c r="AD19" s="409"/>
      <c r="AE19" s="409"/>
      <c r="AF19" s="409"/>
    </row>
    <row r="20" spans="1:32" s="404" customFormat="1" ht="19.95" customHeight="1" thickBot="1">
      <c r="A20" s="403"/>
      <c r="B20" s="432"/>
      <c r="C20" s="592" t="s">
        <v>156</v>
      </c>
      <c r="D20" s="592"/>
      <c r="E20" s="592"/>
      <c r="F20" s="592"/>
      <c r="G20" s="592"/>
      <c r="H20" s="592"/>
      <c r="I20" s="592"/>
      <c r="J20" s="592"/>
      <c r="K20" s="592"/>
      <c r="L20" s="592" t="s">
        <v>157</v>
      </c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  <c r="AC20" s="592"/>
      <c r="AD20" s="592"/>
      <c r="AE20" s="409"/>
      <c r="AF20" s="409"/>
    </row>
    <row r="21" spans="1:32" s="404" customFormat="1" ht="13.95" customHeight="1">
      <c r="A21" s="403"/>
      <c r="B21" s="432"/>
      <c r="C21" s="568"/>
      <c r="D21" s="569"/>
      <c r="E21" s="569"/>
      <c r="F21" s="574" t="s">
        <v>150</v>
      </c>
      <c r="G21" s="574"/>
      <c r="H21" s="574"/>
      <c r="I21" s="574"/>
      <c r="J21" s="574"/>
      <c r="K21" s="575"/>
      <c r="L21" s="580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74" t="s">
        <v>150</v>
      </c>
      <c r="Z21" s="574"/>
      <c r="AA21" s="574"/>
      <c r="AB21" s="574"/>
      <c r="AC21" s="574"/>
      <c r="AD21" s="575"/>
      <c r="AE21" s="409"/>
      <c r="AF21" s="409"/>
    </row>
    <row r="22" spans="1:32" s="404" customFormat="1" ht="13.95" customHeight="1">
      <c r="A22" s="403"/>
      <c r="B22" s="432"/>
      <c r="C22" s="570"/>
      <c r="D22" s="571"/>
      <c r="E22" s="571"/>
      <c r="F22" s="576"/>
      <c r="G22" s="576"/>
      <c r="H22" s="576"/>
      <c r="I22" s="576"/>
      <c r="J22" s="576"/>
      <c r="K22" s="577"/>
      <c r="L22" s="582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76"/>
      <c r="Z22" s="576"/>
      <c r="AA22" s="576"/>
      <c r="AB22" s="576"/>
      <c r="AC22" s="576"/>
      <c r="AD22" s="577"/>
      <c r="AE22" s="409"/>
      <c r="AF22" s="409"/>
    </row>
    <row r="23" spans="1:32" ht="13.95" customHeight="1" thickBot="1">
      <c r="C23" s="572"/>
      <c r="D23" s="573"/>
      <c r="E23" s="573"/>
      <c r="F23" s="578"/>
      <c r="G23" s="578"/>
      <c r="H23" s="578"/>
      <c r="I23" s="578"/>
      <c r="J23" s="578"/>
      <c r="K23" s="579"/>
      <c r="L23" s="584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578"/>
      <c r="Z23" s="578"/>
      <c r="AA23" s="578"/>
      <c r="AB23" s="578"/>
      <c r="AC23" s="578"/>
      <c r="AD23" s="579"/>
    </row>
    <row r="24" spans="1:32" ht="9.75" customHeight="1">
      <c r="G24" s="429"/>
      <c r="H24" s="429"/>
      <c r="I24" s="429"/>
      <c r="J24" s="429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X24" s="410"/>
      <c r="Y24" s="410"/>
      <c r="Z24" s="410"/>
      <c r="AA24" s="410"/>
      <c r="AB24" s="410"/>
      <c r="AC24" s="410"/>
      <c r="AD24" s="410"/>
      <c r="AE24" s="410"/>
      <c r="AF24" s="410"/>
    </row>
    <row r="25" spans="1:32" ht="19.2" customHeight="1" thickBot="1">
      <c r="B25" s="432"/>
      <c r="C25" s="412"/>
      <c r="D25" s="411"/>
      <c r="E25" s="412"/>
      <c r="F25" s="413"/>
      <c r="G25" s="413"/>
      <c r="H25" s="413"/>
      <c r="I25" s="413"/>
      <c r="J25" s="413"/>
      <c r="K25" s="413"/>
      <c r="L25" s="413"/>
      <c r="M25" s="4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5"/>
      <c r="Z25" s="515"/>
      <c r="AA25" s="515"/>
      <c r="AB25" s="515"/>
      <c r="AC25" s="515"/>
      <c r="AD25" s="515"/>
      <c r="AE25" s="515"/>
      <c r="AF25" s="515"/>
    </row>
    <row r="26" spans="1:32" ht="22.5" customHeight="1" thickBot="1">
      <c r="B26" s="432"/>
      <c r="C26" s="412"/>
      <c r="D26" s="414" t="s">
        <v>158</v>
      </c>
      <c r="E26" s="516" t="s">
        <v>159</v>
      </c>
      <c r="F26" s="516"/>
      <c r="G26" s="516"/>
      <c r="H26" s="516"/>
      <c r="I26" s="516"/>
      <c r="J26" s="516"/>
      <c r="K26" s="516"/>
      <c r="L26" s="516"/>
      <c r="M26" s="516"/>
      <c r="N26" s="516" t="s">
        <v>160</v>
      </c>
      <c r="O26" s="516"/>
      <c r="P26" s="516"/>
      <c r="Q26" s="516"/>
      <c r="R26" s="516"/>
      <c r="S26" s="516"/>
      <c r="T26" s="516"/>
      <c r="U26" s="516"/>
      <c r="V26" s="516"/>
      <c r="W26" s="516"/>
      <c r="X26" s="517"/>
      <c r="Y26" s="518"/>
      <c r="Z26" s="518"/>
      <c r="AA26" s="518"/>
      <c r="AB26" s="518"/>
      <c r="AC26" s="518"/>
      <c r="AD26" s="518"/>
      <c r="AE26" s="518"/>
      <c r="AF26" s="518"/>
    </row>
    <row r="27" spans="1:32" ht="22.5" customHeight="1">
      <c r="B27" s="432"/>
      <c r="C27" s="412"/>
      <c r="D27" s="415"/>
      <c r="E27" s="519"/>
      <c r="F27" s="519"/>
      <c r="G27" s="519"/>
      <c r="H27" s="519"/>
      <c r="I27" s="519"/>
      <c r="J27" s="519"/>
      <c r="K27" s="519"/>
      <c r="L27" s="519"/>
      <c r="M27" s="520"/>
      <c r="N27" s="521"/>
      <c r="O27" s="522"/>
      <c r="P27" s="522"/>
      <c r="Q27" s="522"/>
      <c r="R27" s="522"/>
      <c r="S27" s="522"/>
      <c r="T27" s="522"/>
      <c r="U27" s="522"/>
      <c r="V27" s="522"/>
      <c r="W27" s="522"/>
      <c r="X27" s="523"/>
      <c r="Y27" s="518"/>
      <c r="Z27" s="518"/>
      <c r="AA27" s="518"/>
      <c r="AB27" s="518"/>
      <c r="AC27" s="518"/>
      <c r="AD27" s="518"/>
      <c r="AE27" s="518"/>
      <c r="AF27" s="518"/>
    </row>
    <row r="28" spans="1:32" s="391" customFormat="1" ht="22.5" customHeight="1" thickBot="1">
      <c r="A28" s="389"/>
      <c r="B28" s="432"/>
      <c r="C28" s="412"/>
      <c r="D28" s="416"/>
      <c r="E28" s="524"/>
      <c r="F28" s="524"/>
      <c r="G28" s="524"/>
      <c r="H28" s="524"/>
      <c r="I28" s="524"/>
      <c r="J28" s="524"/>
      <c r="K28" s="524"/>
      <c r="L28" s="524"/>
      <c r="M28" s="525"/>
      <c r="N28" s="526"/>
      <c r="O28" s="527"/>
      <c r="P28" s="527"/>
      <c r="Q28" s="527"/>
      <c r="R28" s="527"/>
      <c r="S28" s="527"/>
      <c r="T28" s="527"/>
      <c r="U28" s="527"/>
      <c r="V28" s="527"/>
      <c r="W28" s="527"/>
      <c r="X28" s="528"/>
      <c r="Y28" s="413"/>
      <c r="Z28" s="413"/>
      <c r="AA28" s="413"/>
      <c r="AB28" s="413"/>
      <c r="AC28" s="413"/>
      <c r="AD28" s="413"/>
      <c r="AE28" s="413"/>
      <c r="AF28" s="413"/>
    </row>
    <row r="29" spans="1:32" s="391" customFormat="1" ht="16.2" thickBot="1">
      <c r="A29" s="389">
        <v>1</v>
      </c>
      <c r="B29" s="390"/>
      <c r="D29" s="390"/>
      <c r="K29" s="390"/>
      <c r="AF29" s="391">
        <v>2</v>
      </c>
    </row>
    <row r="30" spans="1:32" ht="16.2" thickBot="1">
      <c r="N30" s="493" t="s">
        <v>140</v>
      </c>
      <c r="O30" s="494"/>
      <c r="P30" s="494"/>
      <c r="Q30" s="494"/>
      <c r="R30" s="494"/>
      <c r="S30" s="494"/>
      <c r="T30" s="494"/>
      <c r="U30" s="495"/>
      <c r="V30" s="495"/>
      <c r="W30" s="496" t="s">
        <v>141</v>
      </c>
      <c r="X30" s="496"/>
      <c r="Y30" s="496"/>
      <c r="Z30" s="496"/>
      <c r="AA30" s="496"/>
      <c r="AB30" s="496"/>
      <c r="AC30" s="496"/>
      <c r="AD30" s="496"/>
      <c r="AE30" s="496"/>
      <c r="AF30" s="497"/>
    </row>
    <row r="31" spans="1:32" ht="16.2" thickBot="1">
      <c r="N31" s="498" t="s">
        <v>142</v>
      </c>
      <c r="O31" s="499"/>
      <c r="P31" s="499"/>
      <c r="Q31" s="499"/>
      <c r="R31" s="499"/>
      <c r="S31" s="499"/>
      <c r="T31" s="499"/>
      <c r="U31" s="500"/>
      <c r="V31" s="500"/>
      <c r="W31" s="417">
        <v>9</v>
      </c>
      <c r="X31" s="501" t="s">
        <v>161</v>
      </c>
      <c r="Y31" s="501"/>
      <c r="Z31" s="502">
        <v>2020</v>
      </c>
      <c r="AA31" s="502"/>
      <c r="AB31" s="503"/>
      <c r="AC31" s="503"/>
      <c r="AD31" s="504"/>
      <c r="AE31" s="502"/>
      <c r="AF31" s="505"/>
    </row>
    <row r="32" spans="1:32" ht="17.399999999999999" customHeight="1" thickBot="1">
      <c r="E32" s="506"/>
      <c r="F32" s="506"/>
      <c r="G32" s="506"/>
      <c r="H32" s="506"/>
      <c r="I32" s="506"/>
      <c r="J32" s="506"/>
      <c r="K32" s="506"/>
      <c r="L32" s="506"/>
      <c r="N32" s="507" t="s">
        <v>143</v>
      </c>
      <c r="O32" s="508"/>
      <c r="P32" s="508"/>
      <c r="Q32" s="508"/>
      <c r="R32" s="508"/>
      <c r="S32" s="508"/>
      <c r="T32" s="508"/>
      <c r="U32" s="509"/>
      <c r="V32" s="509"/>
      <c r="W32" s="510" t="s">
        <v>162</v>
      </c>
      <c r="X32" s="510"/>
      <c r="Y32" s="510"/>
      <c r="Z32" s="510"/>
      <c r="AA32" s="510"/>
      <c r="AB32" s="510"/>
      <c r="AC32" s="510"/>
      <c r="AD32" s="510"/>
      <c r="AE32" s="510"/>
      <c r="AF32" s="511"/>
    </row>
    <row r="33" spans="1:32" ht="17.399999999999999" customHeight="1" thickBot="1">
      <c r="E33" s="506"/>
      <c r="F33" s="506"/>
      <c r="G33" s="506"/>
      <c r="H33" s="506"/>
      <c r="I33" s="506"/>
      <c r="J33" s="506"/>
      <c r="K33" s="506"/>
      <c r="L33" s="506"/>
      <c r="N33" s="498" t="s">
        <v>144</v>
      </c>
      <c r="O33" s="499"/>
      <c r="P33" s="499"/>
      <c r="Q33" s="499"/>
      <c r="R33" s="499"/>
      <c r="S33" s="499"/>
      <c r="T33" s="499"/>
      <c r="U33" s="500"/>
      <c r="V33" s="500"/>
      <c r="W33" s="512" t="s">
        <v>166</v>
      </c>
      <c r="X33" s="512"/>
      <c r="Y33" s="512"/>
      <c r="Z33" s="512"/>
      <c r="AA33" s="512"/>
      <c r="AB33" s="512"/>
      <c r="AC33" s="512"/>
      <c r="AD33" s="512"/>
      <c r="AE33" s="512"/>
      <c r="AF33" s="513"/>
    </row>
    <row r="34" spans="1:32" ht="18" thickBot="1">
      <c r="E34" s="540"/>
      <c r="F34" s="540"/>
      <c r="G34" s="540"/>
      <c r="H34" s="540"/>
      <c r="I34" s="540"/>
      <c r="J34" s="540"/>
      <c r="K34" s="540"/>
      <c r="L34" s="540"/>
      <c r="N34" s="529" t="s">
        <v>146</v>
      </c>
      <c r="O34" s="530"/>
      <c r="P34" s="530"/>
      <c r="Q34" s="530"/>
      <c r="R34" s="530"/>
      <c r="S34" s="530"/>
      <c r="T34" s="530"/>
      <c r="U34" s="531"/>
      <c r="V34" s="531"/>
      <c r="W34" s="532">
        <v>1</v>
      </c>
      <c r="X34" s="532"/>
      <c r="Y34" s="532"/>
      <c r="Z34" s="532"/>
      <c r="AA34" s="532"/>
      <c r="AB34" s="532"/>
      <c r="AC34" s="532"/>
      <c r="AD34" s="532"/>
      <c r="AE34" s="532"/>
      <c r="AF34" s="533"/>
    </row>
    <row r="35" spans="1:32" ht="17.399999999999999">
      <c r="E35" s="428"/>
      <c r="F35" s="428"/>
      <c r="G35" s="428"/>
      <c r="H35" s="428"/>
      <c r="I35" s="428"/>
      <c r="J35" s="428"/>
      <c r="K35" s="428"/>
      <c r="L35" s="428"/>
      <c r="N35" s="395"/>
      <c r="O35" s="395"/>
      <c r="P35" s="395"/>
      <c r="Q35" s="395"/>
      <c r="R35" s="395"/>
      <c r="S35" s="395"/>
      <c r="T35" s="395"/>
      <c r="U35" s="395"/>
      <c r="V35" s="395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</row>
    <row r="36" spans="1:32" ht="17.399999999999999">
      <c r="E36" s="428"/>
      <c r="F36" s="428"/>
      <c r="G36" s="428"/>
      <c r="H36" s="428"/>
      <c r="I36" s="428"/>
      <c r="J36" s="428"/>
      <c r="K36" s="540" t="s">
        <v>147</v>
      </c>
      <c r="L36" s="540"/>
      <c r="M36" s="540"/>
      <c r="N36" s="540"/>
      <c r="O36" s="540"/>
      <c r="P36" s="540"/>
      <c r="Q36" s="540"/>
      <c r="R36" s="395"/>
      <c r="S36" s="395"/>
      <c r="T36" s="395"/>
      <c r="U36" s="395"/>
      <c r="V36" s="395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</row>
    <row r="37" spans="1:32" ht="5.4" customHeight="1">
      <c r="C37" s="397"/>
    </row>
    <row r="38" spans="1:32" ht="12" customHeight="1"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</row>
    <row r="39" spans="1:32">
      <c r="C39" s="542" t="s">
        <v>163</v>
      </c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</row>
    <row r="40" spans="1:32" ht="16.2" thickBot="1"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</row>
    <row r="41" spans="1:32" s="402" customFormat="1" ht="16.2" customHeight="1" thickBot="1">
      <c r="A41" s="399"/>
      <c r="B41" s="543"/>
      <c r="C41" s="543"/>
      <c r="D41" s="400"/>
      <c r="E41" s="432"/>
      <c r="F41" s="544" t="s">
        <v>148</v>
      </c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6"/>
      <c r="AA41" s="547" t="s">
        <v>149</v>
      </c>
      <c r="AB41" s="548"/>
      <c r="AC41" s="549"/>
      <c r="AD41" s="553" t="s">
        <v>150</v>
      </c>
      <c r="AE41" s="554"/>
      <c r="AF41" s="555"/>
    </row>
    <row r="42" spans="1:32" ht="16.2" thickBot="1">
      <c r="B42" s="557" t="s">
        <v>151</v>
      </c>
      <c r="C42" s="512"/>
      <c r="D42" s="512"/>
      <c r="E42" s="513"/>
      <c r="F42" s="512" t="s">
        <v>8</v>
      </c>
      <c r="G42" s="512"/>
      <c r="H42" s="513"/>
      <c r="I42" s="557" t="s">
        <v>9</v>
      </c>
      <c r="J42" s="512"/>
      <c r="K42" s="513"/>
      <c r="L42" s="557" t="s">
        <v>10</v>
      </c>
      <c r="M42" s="512"/>
      <c r="N42" s="513"/>
      <c r="O42" s="557" t="s">
        <v>11</v>
      </c>
      <c r="P42" s="512"/>
      <c r="Q42" s="513"/>
      <c r="R42" s="557" t="s">
        <v>12</v>
      </c>
      <c r="S42" s="512"/>
      <c r="T42" s="513"/>
      <c r="U42" s="557" t="s">
        <v>13</v>
      </c>
      <c r="V42" s="512"/>
      <c r="W42" s="513"/>
      <c r="X42" s="557" t="s">
        <v>14</v>
      </c>
      <c r="Y42" s="512"/>
      <c r="Z42" s="513"/>
      <c r="AA42" s="550"/>
      <c r="AB42" s="551"/>
      <c r="AC42" s="552"/>
      <c r="AD42" s="556"/>
      <c r="AE42" s="532"/>
      <c r="AF42" s="533"/>
    </row>
    <row r="43" spans="1:32" s="404" customFormat="1" ht="54" customHeight="1" thickBot="1">
      <c r="A43" s="403"/>
      <c r="B43" s="534" t="str">
        <f>IF(' II'!C10="","",' II'!C10)</f>
        <v>Teodor VOLKANOVSKI (18)</v>
      </c>
      <c r="C43" s="535"/>
      <c r="D43" s="535"/>
      <c r="E43" s="536"/>
      <c r="F43" s="537" t="str">
        <f>IF(' II'!F10="","",' II'!F10)</f>
        <v/>
      </c>
      <c r="G43" s="538"/>
      <c r="H43" s="539"/>
      <c r="I43" s="537" t="str">
        <f>IF(' II'!H10="","",' II'!H10)</f>
        <v/>
      </c>
      <c r="J43" s="538"/>
      <c r="K43" s="539"/>
      <c r="L43" s="537" t="str">
        <f>IF(' II'!J10="","",' II'!J10)</f>
        <v/>
      </c>
      <c r="M43" s="538"/>
      <c r="N43" s="539"/>
      <c r="O43" s="537" t="str">
        <f>IF(' II'!L10="","",' II'!L10)</f>
        <v/>
      </c>
      <c r="P43" s="538"/>
      <c r="Q43" s="539"/>
      <c r="R43" s="537" t="str">
        <f>IF(' II'!N10="","",' II'!N10)</f>
        <v/>
      </c>
      <c r="S43" s="538"/>
      <c r="T43" s="539"/>
      <c r="U43" s="537" t="str">
        <f>IF(' II'!P10="","",' II'!P10)</f>
        <v/>
      </c>
      <c r="V43" s="538"/>
      <c r="W43" s="539"/>
      <c r="X43" s="537" t="str">
        <f>IF(' II'!R10="","",' II'!R10)</f>
        <v/>
      </c>
      <c r="Y43" s="538"/>
      <c r="Z43" s="539"/>
      <c r="AA43" s="512" t="str">
        <f>IF(F43="","",SUMPRODUCT(--(F43:Z43&gt;F44:Z44)))</f>
        <v/>
      </c>
      <c r="AB43" s="512"/>
      <c r="AC43" s="513"/>
      <c r="AD43" s="593"/>
      <c r="AE43" s="594"/>
      <c r="AF43" s="595"/>
    </row>
    <row r="44" spans="1:32" s="404" customFormat="1" ht="54" customHeight="1" thickBot="1">
      <c r="A44" s="403"/>
      <c r="B44" s="586" t="str">
        <f>IF(' II'!E10="","",' II'!E10)</f>
        <v/>
      </c>
      <c r="C44" s="587"/>
      <c r="D44" s="587"/>
      <c r="E44" s="588"/>
      <c r="F44" s="537" t="str">
        <f>IF(' II'!G10="","",' II'!G10)</f>
        <v/>
      </c>
      <c r="G44" s="538"/>
      <c r="H44" s="539"/>
      <c r="I44" s="537" t="str">
        <f>IF(' II'!I10="","",' II'!I10)</f>
        <v/>
      </c>
      <c r="J44" s="538"/>
      <c r="K44" s="539"/>
      <c r="L44" s="537" t="str">
        <f>IF(' II'!K10="","",' II'!K10)</f>
        <v/>
      </c>
      <c r="M44" s="538"/>
      <c r="N44" s="539"/>
      <c r="O44" s="537" t="str">
        <f>IF(' II'!M10="","",' II'!M10)</f>
        <v/>
      </c>
      <c r="P44" s="538"/>
      <c r="Q44" s="539"/>
      <c r="R44" s="537" t="str">
        <f>IF(' II'!O10="","",' II'!O10)</f>
        <v/>
      </c>
      <c r="S44" s="538"/>
      <c r="T44" s="539"/>
      <c r="U44" s="537" t="str">
        <f>IF(' II'!Q10="","",' II'!Q10)</f>
        <v/>
      </c>
      <c r="V44" s="538"/>
      <c r="W44" s="539"/>
      <c r="X44" s="537" t="str">
        <f>IF(' II'!S10="","",' II'!S10)</f>
        <v/>
      </c>
      <c r="Y44" s="538"/>
      <c r="Z44" s="539"/>
      <c r="AA44" s="512" t="str">
        <f>IF(F44="","",SUMPRODUCT(--(F44:Z44&gt;F43:Z43)))</f>
        <v/>
      </c>
      <c r="AB44" s="512"/>
      <c r="AC44" s="513"/>
      <c r="AD44" s="558"/>
      <c r="AE44" s="559"/>
      <c r="AF44" s="560"/>
    </row>
    <row r="45" spans="1:32" s="404" customFormat="1" ht="32.4" customHeight="1" thickBot="1">
      <c r="A45" s="403"/>
      <c r="B45" s="432"/>
      <c r="C45" s="405"/>
      <c r="D45" s="405"/>
      <c r="E45" s="405"/>
      <c r="F45" s="405"/>
      <c r="G45" s="431"/>
      <c r="H45" s="405"/>
      <c r="I45" s="405"/>
      <c r="J45" s="431"/>
      <c r="K45" s="405"/>
      <c r="L45" s="405"/>
      <c r="M45" s="431"/>
      <c r="N45" s="405"/>
      <c r="O45" s="405"/>
      <c r="P45" s="405"/>
      <c r="Q45" s="405"/>
      <c r="R45" s="405"/>
      <c r="S45" s="405"/>
      <c r="T45" s="405"/>
      <c r="U45" s="405"/>
      <c r="V45" s="431"/>
      <c r="W45" s="405"/>
      <c r="X45" s="405"/>
      <c r="Y45" s="431"/>
      <c r="Z45" s="405"/>
      <c r="AA45" s="561" t="s">
        <v>152</v>
      </c>
      <c r="AB45" s="561"/>
      <c r="AC45" s="561"/>
      <c r="AD45" s="561"/>
      <c r="AE45" s="561"/>
      <c r="AF45" s="561"/>
    </row>
    <row r="46" spans="1:32" s="404" customFormat="1" ht="32.4" customHeight="1" thickBot="1">
      <c r="A46" s="403"/>
      <c r="B46" s="432"/>
      <c r="C46" s="407" t="s">
        <v>153</v>
      </c>
      <c r="D46" s="562" t="str">
        <f>IF(AA43="","",IF(AA43&gt;AA44,B43,B44))</f>
        <v/>
      </c>
      <c r="E46" s="563"/>
      <c r="F46" s="563"/>
      <c r="G46" s="563"/>
      <c r="H46" s="563"/>
      <c r="I46" s="564"/>
      <c r="J46" s="565" t="s">
        <v>154</v>
      </c>
      <c r="K46" s="566"/>
      <c r="L46" s="566"/>
      <c r="M46" s="566"/>
      <c r="N46" s="567"/>
      <c r="O46" s="589" t="str">
        <f>IF(AA43="","",MAX(AA43:AC44))</f>
        <v/>
      </c>
      <c r="P46" s="590"/>
      <c r="Q46" s="430" t="s">
        <v>155</v>
      </c>
      <c r="R46" s="590" t="str">
        <f>IF(AA43="","",MIN(AA43:AC44))</f>
        <v/>
      </c>
      <c r="S46" s="591"/>
      <c r="T46" s="405"/>
      <c r="U46" s="405"/>
      <c r="V46" s="431"/>
      <c r="W46" s="405"/>
      <c r="X46" s="405"/>
      <c r="Y46" s="431"/>
      <c r="Z46" s="405"/>
      <c r="AA46" s="431"/>
      <c r="AB46" s="431"/>
      <c r="AC46" s="431"/>
      <c r="AD46" s="409"/>
      <c r="AE46" s="409"/>
      <c r="AF46" s="409"/>
    </row>
    <row r="47" spans="1:32" s="404" customFormat="1" ht="16.2" customHeight="1">
      <c r="A47" s="403"/>
      <c r="B47" s="432"/>
      <c r="C47" s="431"/>
      <c r="D47" s="405"/>
      <c r="E47" s="405"/>
      <c r="F47" s="405"/>
      <c r="G47" s="405"/>
      <c r="H47" s="405"/>
      <c r="I47" s="405"/>
      <c r="J47" s="431"/>
      <c r="K47" s="431"/>
      <c r="L47" s="431"/>
      <c r="M47" s="431"/>
      <c r="N47" s="431"/>
      <c r="O47" s="409"/>
      <c r="P47" s="409"/>
      <c r="Q47" s="409"/>
      <c r="R47" s="409"/>
      <c r="S47" s="409"/>
      <c r="T47" s="405"/>
      <c r="U47" s="405"/>
      <c r="V47" s="431"/>
      <c r="W47" s="405"/>
      <c r="X47" s="405"/>
      <c r="Y47" s="431"/>
      <c r="Z47" s="405"/>
      <c r="AA47" s="431"/>
      <c r="AB47" s="431"/>
      <c r="AC47" s="431"/>
      <c r="AD47" s="409"/>
      <c r="AE47" s="409"/>
      <c r="AF47" s="409"/>
    </row>
    <row r="48" spans="1:32" s="404" customFormat="1" ht="19.95" customHeight="1" thickBot="1">
      <c r="A48" s="403"/>
      <c r="B48" s="432"/>
      <c r="C48" s="592" t="s">
        <v>156</v>
      </c>
      <c r="D48" s="592"/>
      <c r="E48" s="592"/>
      <c r="F48" s="592"/>
      <c r="G48" s="592"/>
      <c r="H48" s="592"/>
      <c r="I48" s="592"/>
      <c r="J48" s="592"/>
      <c r="K48" s="592"/>
      <c r="L48" s="592" t="s">
        <v>157</v>
      </c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  <c r="AC48" s="592"/>
      <c r="AD48" s="592"/>
      <c r="AE48" s="409"/>
      <c r="AF48" s="409"/>
    </row>
    <row r="49" spans="1:32" s="404" customFormat="1" ht="13.95" customHeight="1">
      <c r="A49" s="403"/>
      <c r="B49" s="432"/>
      <c r="C49" s="568"/>
      <c r="D49" s="569"/>
      <c r="E49" s="569"/>
      <c r="F49" s="574" t="s">
        <v>150</v>
      </c>
      <c r="G49" s="574"/>
      <c r="H49" s="574"/>
      <c r="I49" s="574"/>
      <c r="J49" s="574"/>
      <c r="K49" s="575"/>
      <c r="L49" s="580"/>
      <c r="M49" s="581"/>
      <c r="N49" s="581"/>
      <c r="O49" s="581"/>
      <c r="P49" s="581"/>
      <c r="Q49" s="581"/>
      <c r="R49" s="581"/>
      <c r="S49" s="581"/>
      <c r="T49" s="581"/>
      <c r="U49" s="581"/>
      <c r="V49" s="581"/>
      <c r="W49" s="581"/>
      <c r="X49" s="581"/>
      <c r="Y49" s="574" t="s">
        <v>150</v>
      </c>
      <c r="Z49" s="574"/>
      <c r="AA49" s="574"/>
      <c r="AB49" s="574"/>
      <c r="AC49" s="574"/>
      <c r="AD49" s="575"/>
      <c r="AE49" s="409"/>
      <c r="AF49" s="409"/>
    </row>
    <row r="50" spans="1:32" s="404" customFormat="1" ht="13.95" customHeight="1">
      <c r="A50" s="403"/>
      <c r="B50" s="432"/>
      <c r="C50" s="570"/>
      <c r="D50" s="571"/>
      <c r="E50" s="571"/>
      <c r="F50" s="576"/>
      <c r="G50" s="576"/>
      <c r="H50" s="576"/>
      <c r="I50" s="576"/>
      <c r="J50" s="576"/>
      <c r="K50" s="577"/>
      <c r="L50" s="582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76"/>
      <c r="Z50" s="576"/>
      <c r="AA50" s="576"/>
      <c r="AB50" s="576"/>
      <c r="AC50" s="576"/>
      <c r="AD50" s="577"/>
      <c r="AE50" s="409"/>
      <c r="AF50" s="409"/>
    </row>
    <row r="51" spans="1:32" ht="13.95" customHeight="1" thickBot="1">
      <c r="C51" s="572"/>
      <c r="D51" s="573"/>
      <c r="E51" s="573"/>
      <c r="F51" s="578"/>
      <c r="G51" s="578"/>
      <c r="H51" s="578"/>
      <c r="I51" s="578"/>
      <c r="J51" s="578"/>
      <c r="K51" s="579"/>
      <c r="L51" s="584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78"/>
      <c r="Z51" s="578"/>
      <c r="AA51" s="578"/>
      <c r="AB51" s="578"/>
      <c r="AC51" s="578"/>
      <c r="AD51" s="579"/>
    </row>
    <row r="52" spans="1:32" ht="9.75" customHeight="1">
      <c r="G52" s="429"/>
      <c r="H52" s="429"/>
      <c r="I52" s="429"/>
      <c r="J52" s="429"/>
      <c r="K52" s="410"/>
      <c r="L52" s="410"/>
      <c r="M52" s="410"/>
      <c r="N52" s="410"/>
      <c r="O52" s="410"/>
      <c r="P52" s="410"/>
      <c r="Q52" s="410"/>
      <c r="R52" s="410"/>
      <c r="S52" s="410"/>
      <c r="T52" s="410"/>
      <c r="U52" s="410"/>
      <c r="X52" s="410"/>
      <c r="Y52" s="410"/>
      <c r="Z52" s="410"/>
      <c r="AA52" s="410"/>
      <c r="AB52" s="410"/>
      <c r="AC52" s="410"/>
      <c r="AD52" s="410"/>
      <c r="AE52" s="410"/>
      <c r="AF52" s="410"/>
    </row>
    <row r="53" spans="1:32" ht="19.2" customHeight="1" thickBot="1">
      <c r="B53" s="432"/>
      <c r="C53" s="412"/>
      <c r="D53" s="411"/>
      <c r="E53" s="412"/>
      <c r="F53" s="413"/>
      <c r="G53" s="413"/>
      <c r="H53" s="413"/>
      <c r="I53" s="413"/>
      <c r="J53" s="413"/>
      <c r="K53" s="413"/>
      <c r="L53" s="413"/>
      <c r="M53" s="413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5"/>
      <c r="Z53" s="515"/>
      <c r="AA53" s="515"/>
      <c r="AB53" s="515"/>
      <c r="AC53" s="515"/>
      <c r="AD53" s="515"/>
      <c r="AE53" s="515"/>
      <c r="AF53" s="515"/>
    </row>
    <row r="54" spans="1:32" ht="22.5" customHeight="1" thickBot="1">
      <c r="B54" s="432"/>
      <c r="C54" s="412"/>
      <c r="D54" s="414" t="s">
        <v>158</v>
      </c>
      <c r="E54" s="516" t="s">
        <v>159</v>
      </c>
      <c r="F54" s="516"/>
      <c r="G54" s="516"/>
      <c r="H54" s="516"/>
      <c r="I54" s="516"/>
      <c r="J54" s="516"/>
      <c r="K54" s="516"/>
      <c r="L54" s="516"/>
      <c r="M54" s="516"/>
      <c r="N54" s="516" t="s">
        <v>160</v>
      </c>
      <c r="O54" s="516"/>
      <c r="P54" s="516"/>
      <c r="Q54" s="516"/>
      <c r="R54" s="516"/>
      <c r="S54" s="516"/>
      <c r="T54" s="516"/>
      <c r="U54" s="516"/>
      <c r="V54" s="516"/>
      <c r="W54" s="516"/>
      <c r="X54" s="517"/>
      <c r="Y54" s="518"/>
      <c r="Z54" s="518"/>
      <c r="AA54" s="518"/>
      <c r="AB54" s="518"/>
      <c r="AC54" s="518"/>
      <c r="AD54" s="518"/>
      <c r="AE54" s="518"/>
      <c r="AF54" s="518"/>
    </row>
    <row r="55" spans="1:32" ht="22.5" customHeight="1">
      <c r="B55" s="432"/>
      <c r="C55" s="412"/>
      <c r="D55" s="415"/>
      <c r="E55" s="519"/>
      <c r="F55" s="519"/>
      <c r="G55" s="519"/>
      <c r="H55" s="519"/>
      <c r="I55" s="519"/>
      <c r="J55" s="519"/>
      <c r="K55" s="519"/>
      <c r="L55" s="519"/>
      <c r="M55" s="520"/>
      <c r="N55" s="521"/>
      <c r="O55" s="522"/>
      <c r="P55" s="522"/>
      <c r="Q55" s="522"/>
      <c r="R55" s="522"/>
      <c r="S55" s="522"/>
      <c r="T55" s="522"/>
      <c r="U55" s="522"/>
      <c r="V55" s="522"/>
      <c r="W55" s="522"/>
      <c r="X55" s="523"/>
      <c r="Y55" s="518"/>
      <c r="Z55" s="518"/>
      <c r="AA55" s="518"/>
      <c r="AB55" s="518"/>
      <c r="AC55" s="518"/>
      <c r="AD55" s="518"/>
      <c r="AE55" s="518"/>
      <c r="AF55" s="518"/>
    </row>
    <row r="56" spans="1:32" s="391" customFormat="1" ht="22.5" customHeight="1" thickBot="1">
      <c r="A56" s="389"/>
      <c r="B56" s="432"/>
      <c r="C56" s="412"/>
      <c r="D56" s="416"/>
      <c r="E56" s="524"/>
      <c r="F56" s="524"/>
      <c r="G56" s="524"/>
      <c r="H56" s="524"/>
      <c r="I56" s="524"/>
      <c r="J56" s="524"/>
      <c r="K56" s="524"/>
      <c r="L56" s="524"/>
      <c r="M56" s="525"/>
      <c r="N56" s="526"/>
      <c r="O56" s="527"/>
      <c r="P56" s="527"/>
      <c r="Q56" s="527"/>
      <c r="R56" s="527"/>
      <c r="S56" s="527"/>
      <c r="T56" s="527"/>
      <c r="U56" s="527"/>
      <c r="V56" s="527"/>
      <c r="W56" s="527"/>
      <c r="X56" s="528"/>
      <c r="Y56" s="413"/>
      <c r="Z56" s="413"/>
      <c r="AA56" s="413"/>
      <c r="AB56" s="413"/>
      <c r="AC56" s="413"/>
      <c r="AD56" s="413"/>
      <c r="AE56" s="413"/>
      <c r="AF56" s="413"/>
    </row>
    <row r="57" spans="1:32" s="391" customFormat="1" ht="16.2" thickBot="1">
      <c r="A57" s="389">
        <v>1</v>
      </c>
      <c r="B57" s="390"/>
      <c r="D57" s="390"/>
      <c r="K57" s="390"/>
      <c r="AF57" s="391">
        <v>3</v>
      </c>
    </row>
    <row r="58" spans="1:32" ht="16.2" thickBot="1">
      <c r="N58" s="493" t="s">
        <v>140</v>
      </c>
      <c r="O58" s="494"/>
      <c r="P58" s="494"/>
      <c r="Q58" s="494"/>
      <c r="R58" s="494"/>
      <c r="S58" s="494"/>
      <c r="T58" s="494"/>
      <c r="U58" s="495"/>
      <c r="V58" s="495"/>
      <c r="W58" s="496" t="s">
        <v>141</v>
      </c>
      <c r="X58" s="496"/>
      <c r="Y58" s="496"/>
      <c r="Z58" s="496"/>
      <c r="AA58" s="496"/>
      <c r="AB58" s="496"/>
      <c r="AC58" s="496"/>
      <c r="AD58" s="496"/>
      <c r="AE58" s="496"/>
      <c r="AF58" s="497"/>
    </row>
    <row r="59" spans="1:32" ht="16.2" thickBot="1">
      <c r="N59" s="498" t="s">
        <v>142</v>
      </c>
      <c r="O59" s="499"/>
      <c r="P59" s="499"/>
      <c r="Q59" s="499"/>
      <c r="R59" s="499"/>
      <c r="S59" s="499"/>
      <c r="T59" s="499"/>
      <c r="U59" s="500"/>
      <c r="V59" s="500"/>
      <c r="W59" s="417">
        <v>9</v>
      </c>
      <c r="X59" s="501" t="s">
        <v>161</v>
      </c>
      <c r="Y59" s="501"/>
      <c r="Z59" s="502">
        <v>2020</v>
      </c>
      <c r="AA59" s="502"/>
      <c r="AB59" s="503"/>
      <c r="AC59" s="503"/>
      <c r="AD59" s="504"/>
      <c r="AE59" s="502"/>
      <c r="AF59" s="505"/>
    </row>
    <row r="60" spans="1:32" ht="17.399999999999999" customHeight="1" thickBot="1">
      <c r="E60" s="506"/>
      <c r="F60" s="506"/>
      <c r="G60" s="506"/>
      <c r="H60" s="506"/>
      <c r="I60" s="506"/>
      <c r="J60" s="506"/>
      <c r="K60" s="506"/>
      <c r="L60" s="506"/>
      <c r="N60" s="507" t="s">
        <v>143</v>
      </c>
      <c r="O60" s="508"/>
      <c r="P60" s="508"/>
      <c r="Q60" s="508"/>
      <c r="R60" s="508"/>
      <c r="S60" s="508"/>
      <c r="T60" s="508"/>
      <c r="U60" s="509"/>
      <c r="V60" s="509"/>
      <c r="W60" s="510" t="s">
        <v>162</v>
      </c>
      <c r="X60" s="510"/>
      <c r="Y60" s="510"/>
      <c r="Z60" s="510"/>
      <c r="AA60" s="510"/>
      <c r="AB60" s="510"/>
      <c r="AC60" s="510"/>
      <c r="AD60" s="510"/>
      <c r="AE60" s="510"/>
      <c r="AF60" s="511"/>
    </row>
    <row r="61" spans="1:32" ht="17.399999999999999" customHeight="1" thickBot="1">
      <c r="E61" s="506"/>
      <c r="F61" s="506"/>
      <c r="G61" s="506"/>
      <c r="H61" s="506"/>
      <c r="I61" s="506"/>
      <c r="J61" s="506"/>
      <c r="K61" s="506"/>
      <c r="L61" s="506"/>
      <c r="N61" s="498" t="s">
        <v>144</v>
      </c>
      <c r="O61" s="499"/>
      <c r="P61" s="499"/>
      <c r="Q61" s="499"/>
      <c r="R61" s="499"/>
      <c r="S61" s="499"/>
      <c r="T61" s="499"/>
      <c r="U61" s="500"/>
      <c r="V61" s="500"/>
      <c r="W61" s="512" t="s">
        <v>167</v>
      </c>
      <c r="X61" s="512"/>
      <c r="Y61" s="512"/>
      <c r="Z61" s="512"/>
      <c r="AA61" s="512"/>
      <c r="AB61" s="512"/>
      <c r="AC61" s="512"/>
      <c r="AD61" s="512"/>
      <c r="AE61" s="512"/>
      <c r="AF61" s="513"/>
    </row>
    <row r="62" spans="1:32" ht="18" thickBot="1">
      <c r="E62" s="540"/>
      <c r="F62" s="540"/>
      <c r="G62" s="540"/>
      <c r="H62" s="540"/>
      <c r="I62" s="540"/>
      <c r="J62" s="540"/>
      <c r="K62" s="540"/>
      <c r="L62" s="540"/>
      <c r="N62" s="529" t="s">
        <v>146</v>
      </c>
      <c r="O62" s="530"/>
      <c r="P62" s="530"/>
      <c r="Q62" s="530"/>
      <c r="R62" s="530"/>
      <c r="S62" s="530"/>
      <c r="T62" s="530"/>
      <c r="U62" s="531"/>
      <c r="V62" s="531"/>
      <c r="W62" s="532">
        <v>1</v>
      </c>
      <c r="X62" s="532"/>
      <c r="Y62" s="532"/>
      <c r="Z62" s="532"/>
      <c r="AA62" s="532"/>
      <c r="AB62" s="532"/>
      <c r="AC62" s="532"/>
      <c r="AD62" s="532"/>
      <c r="AE62" s="532"/>
      <c r="AF62" s="533"/>
    </row>
    <row r="63" spans="1:32" ht="17.399999999999999">
      <c r="E63" s="428"/>
      <c r="F63" s="428"/>
      <c r="G63" s="428"/>
      <c r="H63" s="428"/>
      <c r="I63" s="428"/>
      <c r="J63" s="428"/>
      <c r="K63" s="428"/>
      <c r="L63" s="428"/>
      <c r="N63" s="395"/>
      <c r="O63" s="395"/>
      <c r="P63" s="395"/>
      <c r="Q63" s="395"/>
      <c r="R63" s="395"/>
      <c r="S63" s="395"/>
      <c r="T63" s="395"/>
      <c r="U63" s="395"/>
      <c r="V63" s="395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</row>
    <row r="64" spans="1:32" ht="17.399999999999999">
      <c r="E64" s="428"/>
      <c r="F64" s="428"/>
      <c r="G64" s="428"/>
      <c r="H64" s="428"/>
      <c r="I64" s="428"/>
      <c r="J64" s="428"/>
      <c r="K64" s="540" t="s">
        <v>147</v>
      </c>
      <c r="L64" s="540"/>
      <c r="M64" s="540"/>
      <c r="N64" s="540"/>
      <c r="O64" s="540"/>
      <c r="P64" s="540"/>
      <c r="Q64" s="540"/>
      <c r="R64" s="395"/>
      <c r="S64" s="395"/>
      <c r="T64" s="395"/>
      <c r="U64" s="395"/>
      <c r="V64" s="395"/>
      <c r="W64" s="427"/>
      <c r="X64" s="427"/>
      <c r="Y64" s="427"/>
      <c r="Z64" s="427"/>
      <c r="AA64" s="427"/>
      <c r="AB64" s="427"/>
      <c r="AC64" s="427"/>
      <c r="AD64" s="427"/>
      <c r="AE64" s="427"/>
      <c r="AF64" s="427"/>
    </row>
    <row r="65" spans="1:32" ht="5.4" customHeight="1">
      <c r="C65" s="397"/>
    </row>
    <row r="66" spans="1:32" ht="12" customHeight="1"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</row>
    <row r="67" spans="1:32">
      <c r="C67" s="542" t="s">
        <v>163</v>
      </c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</row>
    <row r="68" spans="1:32" ht="16.2" thickBot="1"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</row>
    <row r="69" spans="1:32" s="402" customFormat="1" ht="16.2" customHeight="1" thickBot="1">
      <c r="A69" s="399"/>
      <c r="B69" s="543"/>
      <c r="C69" s="543"/>
      <c r="D69" s="400"/>
      <c r="E69" s="432"/>
      <c r="F69" s="544" t="s">
        <v>148</v>
      </c>
      <c r="G69" s="545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6"/>
      <c r="AA69" s="547" t="s">
        <v>149</v>
      </c>
      <c r="AB69" s="548"/>
      <c r="AC69" s="549"/>
      <c r="AD69" s="553" t="s">
        <v>150</v>
      </c>
      <c r="AE69" s="554"/>
      <c r="AF69" s="555"/>
    </row>
    <row r="70" spans="1:32" ht="16.2" thickBot="1">
      <c r="B70" s="557" t="s">
        <v>151</v>
      </c>
      <c r="C70" s="512"/>
      <c r="D70" s="512"/>
      <c r="E70" s="513"/>
      <c r="F70" s="512" t="s">
        <v>8</v>
      </c>
      <c r="G70" s="512"/>
      <c r="H70" s="513"/>
      <c r="I70" s="557" t="s">
        <v>9</v>
      </c>
      <c r="J70" s="512"/>
      <c r="K70" s="513"/>
      <c r="L70" s="557" t="s">
        <v>10</v>
      </c>
      <c r="M70" s="512"/>
      <c r="N70" s="513"/>
      <c r="O70" s="557" t="s">
        <v>11</v>
      </c>
      <c r="P70" s="512"/>
      <c r="Q70" s="513"/>
      <c r="R70" s="557" t="s">
        <v>12</v>
      </c>
      <c r="S70" s="512"/>
      <c r="T70" s="513"/>
      <c r="U70" s="557" t="s">
        <v>13</v>
      </c>
      <c r="V70" s="512"/>
      <c r="W70" s="513"/>
      <c r="X70" s="557" t="s">
        <v>14</v>
      </c>
      <c r="Y70" s="512"/>
      <c r="Z70" s="513"/>
      <c r="AA70" s="550"/>
      <c r="AB70" s="551"/>
      <c r="AC70" s="552"/>
      <c r="AD70" s="556"/>
      <c r="AE70" s="532"/>
      <c r="AF70" s="533"/>
    </row>
    <row r="71" spans="1:32" s="404" customFormat="1" ht="54" customHeight="1" thickBot="1">
      <c r="A71" s="403"/>
      <c r="B71" s="534" t="str">
        <f>IF(' II'!C13="","",' II'!C13)</f>
        <v>Milos RAHOVIC (10)</v>
      </c>
      <c r="C71" s="535"/>
      <c r="D71" s="535"/>
      <c r="E71" s="536"/>
      <c r="F71" s="498">
        <f>IF(' II'!F13="","",' II'!F13)</f>
        <v>8</v>
      </c>
      <c r="G71" s="500"/>
      <c r="H71" s="598"/>
      <c r="I71" s="499">
        <f>IF(' II'!H13="","",' II'!H13)</f>
        <v>9</v>
      </c>
      <c r="J71" s="500"/>
      <c r="K71" s="599"/>
      <c r="L71" s="498">
        <f>IF(' II'!J13="","",' II'!J13)</f>
        <v>11</v>
      </c>
      <c r="M71" s="500"/>
      <c r="N71" s="598"/>
      <c r="O71" s="498">
        <f>IF(' II'!L13="","",' II'!L13)</f>
        <v>11</v>
      </c>
      <c r="P71" s="500"/>
      <c r="Q71" s="598"/>
      <c r="R71" s="498">
        <f>IF(' II'!N13="","",' II'!N13)</f>
        <v>11</v>
      </c>
      <c r="S71" s="500"/>
      <c r="T71" s="598"/>
      <c r="U71" s="498" t="str">
        <f>IF(' II'!P13="","",' II'!P13)</f>
        <v/>
      </c>
      <c r="V71" s="500"/>
      <c r="W71" s="598"/>
      <c r="X71" s="499" t="str">
        <f>IF(' II'!R13="","",' II'!R13)</f>
        <v/>
      </c>
      <c r="Y71" s="500"/>
      <c r="Z71" s="598"/>
      <c r="AA71" s="512">
        <f>IF(F71="","",SUMPRODUCT(--(F71:Z71&gt;F72:Z72)))</f>
        <v>3</v>
      </c>
      <c r="AB71" s="512"/>
      <c r="AC71" s="513"/>
      <c r="AD71" s="593"/>
      <c r="AE71" s="594"/>
      <c r="AF71" s="595"/>
    </row>
    <row r="72" spans="1:32" s="404" customFormat="1" ht="54" customHeight="1" thickBot="1">
      <c r="A72" s="403"/>
      <c r="B72" s="586" t="str">
        <f>IF(' II'!E13="","",' II'!E13)</f>
        <v>Teodor VOLKANOVSKI (18)</v>
      </c>
      <c r="C72" s="587"/>
      <c r="D72" s="587"/>
      <c r="E72" s="588"/>
      <c r="F72" s="529">
        <f>IF(' II'!G13="","",' II'!G13)</f>
        <v>11</v>
      </c>
      <c r="G72" s="531"/>
      <c r="H72" s="596"/>
      <c r="I72" s="530">
        <f>IF(' II'!I13="","",' II'!I13)</f>
        <v>11</v>
      </c>
      <c r="J72" s="531"/>
      <c r="K72" s="597"/>
      <c r="L72" s="529">
        <f>IF(' II'!K13="","",' II'!K13)</f>
        <v>1</v>
      </c>
      <c r="M72" s="531"/>
      <c r="N72" s="596"/>
      <c r="O72" s="529">
        <f>IF(' II'!M13="","",' II'!M13)</f>
        <v>7</v>
      </c>
      <c r="P72" s="531"/>
      <c r="Q72" s="596"/>
      <c r="R72" s="529">
        <f>IF(' II'!O13="","",' II'!O13)</f>
        <v>7</v>
      </c>
      <c r="S72" s="531"/>
      <c r="T72" s="596"/>
      <c r="U72" s="529" t="str">
        <f>IF(' II'!Q13="","",' II'!Q13)</f>
        <v/>
      </c>
      <c r="V72" s="531"/>
      <c r="W72" s="596"/>
      <c r="X72" s="530" t="str">
        <f>IF(' II'!S13="","",' II'!S13)</f>
        <v/>
      </c>
      <c r="Y72" s="531"/>
      <c r="Z72" s="596"/>
      <c r="AA72" s="512">
        <f>IF(F72="","",SUMPRODUCT(--(F72:Z72&gt;F71:Z71)))</f>
        <v>2</v>
      </c>
      <c r="AB72" s="512"/>
      <c r="AC72" s="513"/>
      <c r="AD72" s="558"/>
      <c r="AE72" s="559"/>
      <c r="AF72" s="560"/>
    </row>
    <row r="73" spans="1:32" s="404" customFormat="1" ht="32.4" customHeight="1" thickBot="1">
      <c r="A73" s="403"/>
      <c r="B73" s="432"/>
      <c r="C73" s="405"/>
      <c r="D73" s="405"/>
      <c r="E73" s="405"/>
      <c r="F73" s="405"/>
      <c r="G73" s="431"/>
      <c r="H73" s="405"/>
      <c r="I73" s="405"/>
      <c r="J73" s="431"/>
      <c r="K73" s="405"/>
      <c r="L73" s="405"/>
      <c r="M73" s="431"/>
      <c r="N73" s="405"/>
      <c r="O73" s="405"/>
      <c r="P73" s="405"/>
      <c r="Q73" s="405"/>
      <c r="R73" s="405"/>
      <c r="S73" s="405"/>
      <c r="T73" s="405"/>
      <c r="U73" s="405"/>
      <c r="V73" s="431"/>
      <c r="W73" s="405"/>
      <c r="X73" s="405"/>
      <c r="Y73" s="431"/>
      <c r="Z73" s="405"/>
      <c r="AA73" s="561" t="s">
        <v>152</v>
      </c>
      <c r="AB73" s="561"/>
      <c r="AC73" s="561"/>
      <c r="AD73" s="561"/>
      <c r="AE73" s="561"/>
      <c r="AF73" s="561"/>
    </row>
    <row r="74" spans="1:32" s="404" customFormat="1" ht="32.4" customHeight="1" thickBot="1">
      <c r="A74" s="403"/>
      <c r="B74" s="432"/>
      <c r="C74" s="407" t="s">
        <v>153</v>
      </c>
      <c r="D74" s="562" t="str">
        <f>IF(AA71="","",IF(AA71&gt;AA72,B71,B72))</f>
        <v>Milos RAHOVIC (10)</v>
      </c>
      <c r="E74" s="563"/>
      <c r="F74" s="563"/>
      <c r="G74" s="563"/>
      <c r="H74" s="563"/>
      <c r="I74" s="564"/>
      <c r="J74" s="565" t="s">
        <v>154</v>
      </c>
      <c r="K74" s="566"/>
      <c r="L74" s="566"/>
      <c r="M74" s="566"/>
      <c r="N74" s="567"/>
      <c r="O74" s="589">
        <f>IF(AA71="","",MAX(AA71:AC72))</f>
        <v>3</v>
      </c>
      <c r="P74" s="590"/>
      <c r="Q74" s="430" t="s">
        <v>155</v>
      </c>
      <c r="R74" s="590">
        <f>IF(AA71="","",MIN(AA71:AC72))</f>
        <v>2</v>
      </c>
      <c r="S74" s="591"/>
      <c r="T74" s="405"/>
      <c r="U74" s="405"/>
      <c r="V74" s="431"/>
      <c r="W74" s="405"/>
      <c r="X74" s="405"/>
      <c r="Y74" s="431"/>
      <c r="Z74" s="405"/>
      <c r="AA74" s="431"/>
      <c r="AB74" s="431"/>
      <c r="AC74" s="431"/>
      <c r="AD74" s="409"/>
      <c r="AE74" s="409"/>
      <c r="AF74" s="409"/>
    </row>
    <row r="75" spans="1:32" s="404" customFormat="1" ht="16.2" customHeight="1">
      <c r="A75" s="403"/>
      <c r="B75" s="432"/>
      <c r="C75" s="431"/>
      <c r="D75" s="405"/>
      <c r="E75" s="405"/>
      <c r="F75" s="405"/>
      <c r="G75" s="405"/>
      <c r="H75" s="405"/>
      <c r="I75" s="405"/>
      <c r="J75" s="431"/>
      <c r="K75" s="431"/>
      <c r="L75" s="431"/>
      <c r="M75" s="431"/>
      <c r="N75" s="431"/>
      <c r="O75" s="409"/>
      <c r="P75" s="409"/>
      <c r="Q75" s="409"/>
      <c r="R75" s="409"/>
      <c r="S75" s="409"/>
      <c r="T75" s="405"/>
      <c r="U75" s="405"/>
      <c r="V75" s="431"/>
      <c r="W75" s="405"/>
      <c r="X75" s="405"/>
      <c r="Y75" s="431"/>
      <c r="Z75" s="405"/>
      <c r="AA75" s="431"/>
      <c r="AB75" s="431"/>
      <c r="AC75" s="431"/>
      <c r="AD75" s="409"/>
      <c r="AE75" s="409"/>
      <c r="AF75" s="409"/>
    </row>
    <row r="76" spans="1:32" s="404" customFormat="1" ht="19.95" customHeight="1" thickBot="1">
      <c r="A76" s="403"/>
      <c r="B76" s="432"/>
      <c r="C76" s="592" t="s">
        <v>156</v>
      </c>
      <c r="D76" s="592"/>
      <c r="E76" s="592"/>
      <c r="F76" s="592"/>
      <c r="G76" s="592"/>
      <c r="H76" s="592"/>
      <c r="I76" s="592"/>
      <c r="J76" s="592"/>
      <c r="K76" s="592"/>
      <c r="L76" s="592" t="s">
        <v>157</v>
      </c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92"/>
      <c r="Z76" s="592"/>
      <c r="AA76" s="592"/>
      <c r="AB76" s="592"/>
      <c r="AC76" s="592"/>
      <c r="AD76" s="592"/>
      <c r="AE76" s="409"/>
      <c r="AF76" s="409"/>
    </row>
    <row r="77" spans="1:32" s="404" customFormat="1" ht="13.95" customHeight="1">
      <c r="A77" s="403"/>
      <c r="B77" s="432"/>
      <c r="C77" s="568"/>
      <c r="D77" s="569"/>
      <c r="E77" s="569"/>
      <c r="F77" s="574" t="s">
        <v>150</v>
      </c>
      <c r="G77" s="574"/>
      <c r="H77" s="574"/>
      <c r="I77" s="574"/>
      <c r="J77" s="574"/>
      <c r="K77" s="575"/>
      <c r="L77" s="580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74" t="s">
        <v>150</v>
      </c>
      <c r="Z77" s="574"/>
      <c r="AA77" s="574"/>
      <c r="AB77" s="574"/>
      <c r="AC77" s="574"/>
      <c r="AD77" s="575"/>
      <c r="AE77" s="409"/>
      <c r="AF77" s="409"/>
    </row>
    <row r="78" spans="1:32" s="404" customFormat="1" ht="13.95" customHeight="1">
      <c r="A78" s="403"/>
      <c r="B78" s="432"/>
      <c r="C78" s="570"/>
      <c r="D78" s="571"/>
      <c r="E78" s="571"/>
      <c r="F78" s="576"/>
      <c r="G78" s="576"/>
      <c r="H78" s="576"/>
      <c r="I78" s="576"/>
      <c r="J78" s="576"/>
      <c r="K78" s="577"/>
      <c r="L78" s="582"/>
      <c r="M78" s="583"/>
      <c r="N78" s="583"/>
      <c r="O78" s="583"/>
      <c r="P78" s="583"/>
      <c r="Q78" s="583"/>
      <c r="R78" s="583"/>
      <c r="S78" s="583"/>
      <c r="T78" s="583"/>
      <c r="U78" s="583"/>
      <c r="V78" s="583"/>
      <c r="W78" s="583"/>
      <c r="X78" s="583"/>
      <c r="Y78" s="576"/>
      <c r="Z78" s="576"/>
      <c r="AA78" s="576"/>
      <c r="AB78" s="576"/>
      <c r="AC78" s="576"/>
      <c r="AD78" s="577"/>
      <c r="AE78" s="409"/>
      <c r="AF78" s="409"/>
    </row>
    <row r="79" spans="1:32" ht="13.95" customHeight="1" thickBot="1">
      <c r="C79" s="572"/>
      <c r="D79" s="573"/>
      <c r="E79" s="573"/>
      <c r="F79" s="578"/>
      <c r="G79" s="578"/>
      <c r="H79" s="578"/>
      <c r="I79" s="578"/>
      <c r="J79" s="578"/>
      <c r="K79" s="579"/>
      <c r="L79" s="584"/>
      <c r="M79" s="585"/>
      <c r="N79" s="585"/>
      <c r="O79" s="585"/>
      <c r="P79" s="585"/>
      <c r="Q79" s="585"/>
      <c r="R79" s="585"/>
      <c r="S79" s="585"/>
      <c r="T79" s="585"/>
      <c r="U79" s="585"/>
      <c r="V79" s="585"/>
      <c r="W79" s="585"/>
      <c r="X79" s="585"/>
      <c r="Y79" s="578"/>
      <c r="Z79" s="578"/>
      <c r="AA79" s="578"/>
      <c r="AB79" s="578"/>
      <c r="AC79" s="578"/>
      <c r="AD79" s="579"/>
    </row>
    <row r="80" spans="1:32" ht="9.75" customHeight="1">
      <c r="G80" s="429"/>
      <c r="H80" s="429"/>
      <c r="I80" s="429"/>
      <c r="J80" s="429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X80" s="410"/>
      <c r="Y80" s="410"/>
      <c r="Z80" s="410"/>
      <c r="AA80" s="410"/>
      <c r="AB80" s="410"/>
      <c r="AC80" s="410"/>
      <c r="AD80" s="410"/>
      <c r="AE80" s="410"/>
      <c r="AF80" s="410"/>
    </row>
    <row r="81" spans="1:32" ht="19.2" customHeight="1" thickBot="1">
      <c r="B81" s="432"/>
      <c r="C81" s="412"/>
      <c r="D81" s="411"/>
      <c r="E81" s="412"/>
      <c r="F81" s="413"/>
      <c r="G81" s="413"/>
      <c r="H81" s="413"/>
      <c r="I81" s="413"/>
      <c r="J81" s="413"/>
      <c r="K81" s="413"/>
      <c r="L81" s="413"/>
      <c r="M81" s="413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5"/>
      <c r="Z81" s="515"/>
      <c r="AA81" s="515"/>
      <c r="AB81" s="515"/>
      <c r="AC81" s="515"/>
      <c r="AD81" s="515"/>
      <c r="AE81" s="515"/>
      <c r="AF81" s="515"/>
    </row>
    <row r="82" spans="1:32" ht="22.5" customHeight="1" thickBot="1">
      <c r="B82" s="432"/>
      <c r="C82" s="412"/>
      <c r="D82" s="414" t="s">
        <v>158</v>
      </c>
      <c r="E82" s="516" t="s">
        <v>159</v>
      </c>
      <c r="F82" s="516"/>
      <c r="G82" s="516"/>
      <c r="H82" s="516"/>
      <c r="I82" s="516"/>
      <c r="J82" s="516"/>
      <c r="K82" s="516"/>
      <c r="L82" s="516"/>
      <c r="M82" s="516"/>
      <c r="N82" s="516" t="s">
        <v>160</v>
      </c>
      <c r="O82" s="516"/>
      <c r="P82" s="516"/>
      <c r="Q82" s="516"/>
      <c r="R82" s="516"/>
      <c r="S82" s="516"/>
      <c r="T82" s="516"/>
      <c r="U82" s="516"/>
      <c r="V82" s="516"/>
      <c r="W82" s="516"/>
      <c r="X82" s="517"/>
      <c r="Y82" s="518"/>
      <c r="Z82" s="518"/>
      <c r="AA82" s="518"/>
      <c r="AB82" s="518"/>
      <c r="AC82" s="518"/>
      <c r="AD82" s="518"/>
      <c r="AE82" s="518"/>
      <c r="AF82" s="518"/>
    </row>
    <row r="83" spans="1:32" ht="22.5" customHeight="1">
      <c r="B83" s="432"/>
      <c r="C83" s="412"/>
      <c r="D83" s="415"/>
      <c r="E83" s="519"/>
      <c r="F83" s="519"/>
      <c r="G83" s="519"/>
      <c r="H83" s="519"/>
      <c r="I83" s="519"/>
      <c r="J83" s="519"/>
      <c r="K83" s="519"/>
      <c r="L83" s="519"/>
      <c r="M83" s="520"/>
      <c r="N83" s="521"/>
      <c r="O83" s="522"/>
      <c r="P83" s="522"/>
      <c r="Q83" s="522"/>
      <c r="R83" s="522"/>
      <c r="S83" s="522"/>
      <c r="T83" s="522"/>
      <c r="U83" s="522"/>
      <c r="V83" s="522"/>
      <c r="W83" s="522"/>
      <c r="X83" s="523"/>
      <c r="Y83" s="518"/>
      <c r="Z83" s="518"/>
      <c r="AA83" s="518"/>
      <c r="AB83" s="518"/>
      <c r="AC83" s="518"/>
      <c r="AD83" s="518"/>
      <c r="AE83" s="518"/>
      <c r="AF83" s="518"/>
    </row>
    <row r="84" spans="1:32" s="391" customFormat="1" ht="22.5" customHeight="1" thickBot="1">
      <c r="A84" s="389"/>
      <c r="B84" s="432"/>
      <c r="C84" s="412"/>
      <c r="D84" s="416"/>
      <c r="E84" s="524"/>
      <c r="F84" s="524"/>
      <c r="G84" s="524"/>
      <c r="H84" s="524"/>
      <c r="I84" s="524"/>
      <c r="J84" s="524"/>
      <c r="K84" s="524"/>
      <c r="L84" s="524"/>
      <c r="M84" s="525"/>
      <c r="N84" s="526"/>
      <c r="O84" s="527"/>
      <c r="P84" s="527"/>
      <c r="Q84" s="527"/>
      <c r="R84" s="527"/>
      <c r="S84" s="527"/>
      <c r="T84" s="527"/>
      <c r="U84" s="527"/>
      <c r="V84" s="527"/>
      <c r="W84" s="527"/>
      <c r="X84" s="528"/>
      <c r="Y84" s="413"/>
      <c r="Z84" s="413"/>
      <c r="AA84" s="413"/>
      <c r="AB84" s="413"/>
      <c r="AC84" s="413"/>
      <c r="AD84" s="413"/>
      <c r="AE84" s="413"/>
      <c r="AF84" s="413"/>
    </row>
    <row r="85" spans="1:32" s="391" customFormat="1" ht="16.2" thickBot="1">
      <c r="A85" s="389">
        <v>1</v>
      </c>
      <c r="B85" s="390"/>
      <c r="D85" s="390"/>
      <c r="K85" s="390"/>
      <c r="AF85" s="391">
        <v>4</v>
      </c>
    </row>
    <row r="86" spans="1:32" ht="16.2" thickBot="1">
      <c r="N86" s="493" t="s">
        <v>140</v>
      </c>
      <c r="O86" s="494"/>
      <c r="P86" s="494"/>
      <c r="Q86" s="494"/>
      <c r="R86" s="494"/>
      <c r="S86" s="494"/>
      <c r="T86" s="494"/>
      <c r="U86" s="495"/>
      <c r="V86" s="495"/>
      <c r="W86" s="496" t="s">
        <v>141</v>
      </c>
      <c r="X86" s="496"/>
      <c r="Y86" s="496"/>
      <c r="Z86" s="496"/>
      <c r="AA86" s="496"/>
      <c r="AB86" s="496"/>
      <c r="AC86" s="496"/>
      <c r="AD86" s="496"/>
      <c r="AE86" s="496"/>
      <c r="AF86" s="497"/>
    </row>
    <row r="87" spans="1:32" ht="16.2" thickBot="1">
      <c r="N87" s="498" t="s">
        <v>142</v>
      </c>
      <c r="O87" s="499"/>
      <c r="P87" s="499"/>
      <c r="Q87" s="499"/>
      <c r="R87" s="499"/>
      <c r="S87" s="499"/>
      <c r="T87" s="499"/>
      <c r="U87" s="500"/>
      <c r="V87" s="500"/>
      <c r="W87" s="417">
        <v>9</v>
      </c>
      <c r="X87" s="501" t="s">
        <v>161</v>
      </c>
      <c r="Y87" s="501"/>
      <c r="Z87" s="502">
        <v>2020</v>
      </c>
      <c r="AA87" s="502"/>
      <c r="AB87" s="503"/>
      <c r="AC87" s="503"/>
      <c r="AD87" s="504"/>
      <c r="AE87" s="502"/>
      <c r="AF87" s="505"/>
    </row>
    <row r="88" spans="1:32" ht="17.399999999999999" customHeight="1" thickBot="1">
      <c r="E88" s="506"/>
      <c r="F88" s="506"/>
      <c r="G88" s="506"/>
      <c r="H88" s="506"/>
      <c r="I88" s="506"/>
      <c r="J88" s="506"/>
      <c r="K88" s="506"/>
      <c r="L88" s="506"/>
      <c r="N88" s="507" t="s">
        <v>143</v>
      </c>
      <c r="O88" s="508"/>
      <c r="P88" s="508"/>
      <c r="Q88" s="508"/>
      <c r="R88" s="508"/>
      <c r="S88" s="508"/>
      <c r="T88" s="508"/>
      <c r="U88" s="509"/>
      <c r="V88" s="509"/>
      <c r="W88" s="510" t="s">
        <v>162</v>
      </c>
      <c r="X88" s="510"/>
      <c r="Y88" s="510"/>
      <c r="Z88" s="510"/>
      <c r="AA88" s="510"/>
      <c r="AB88" s="510"/>
      <c r="AC88" s="510"/>
      <c r="AD88" s="510"/>
      <c r="AE88" s="510"/>
      <c r="AF88" s="511"/>
    </row>
    <row r="89" spans="1:32" ht="17.399999999999999" customHeight="1" thickBot="1">
      <c r="E89" s="506"/>
      <c r="F89" s="506"/>
      <c r="G89" s="506"/>
      <c r="H89" s="506"/>
      <c r="I89" s="506"/>
      <c r="J89" s="506"/>
      <c r="K89" s="506"/>
      <c r="L89" s="506"/>
      <c r="N89" s="498" t="s">
        <v>144</v>
      </c>
      <c r="O89" s="499"/>
      <c r="P89" s="499"/>
      <c r="Q89" s="499"/>
      <c r="R89" s="499"/>
      <c r="S89" s="499"/>
      <c r="T89" s="499"/>
      <c r="U89" s="500"/>
      <c r="V89" s="500"/>
      <c r="W89" s="512" t="s">
        <v>167</v>
      </c>
      <c r="X89" s="512"/>
      <c r="Y89" s="512"/>
      <c r="Z89" s="512"/>
      <c r="AA89" s="512"/>
      <c r="AB89" s="512"/>
      <c r="AC89" s="512"/>
      <c r="AD89" s="512"/>
      <c r="AE89" s="512"/>
      <c r="AF89" s="513"/>
    </row>
    <row r="90" spans="1:32" ht="18" thickBot="1">
      <c r="E90" s="540"/>
      <c r="F90" s="540"/>
      <c r="G90" s="540"/>
      <c r="H90" s="540"/>
      <c r="I90" s="540"/>
      <c r="J90" s="540"/>
      <c r="K90" s="540"/>
      <c r="L90" s="540"/>
      <c r="N90" s="529" t="s">
        <v>146</v>
      </c>
      <c r="O90" s="530"/>
      <c r="P90" s="530"/>
      <c r="Q90" s="530"/>
      <c r="R90" s="530"/>
      <c r="S90" s="530"/>
      <c r="T90" s="530"/>
      <c r="U90" s="531"/>
      <c r="V90" s="531"/>
      <c r="W90" s="532">
        <v>1</v>
      </c>
      <c r="X90" s="532"/>
      <c r="Y90" s="532"/>
      <c r="Z90" s="532"/>
      <c r="AA90" s="532"/>
      <c r="AB90" s="532"/>
      <c r="AC90" s="532"/>
      <c r="AD90" s="532"/>
      <c r="AE90" s="532"/>
      <c r="AF90" s="533"/>
    </row>
    <row r="91" spans="1:32" ht="17.399999999999999">
      <c r="E91" s="428"/>
      <c r="F91" s="428"/>
      <c r="G91" s="428"/>
      <c r="H91" s="428"/>
      <c r="I91" s="428"/>
      <c r="J91" s="428"/>
      <c r="K91" s="428"/>
      <c r="L91" s="428"/>
      <c r="N91" s="395"/>
      <c r="O91" s="395"/>
      <c r="P91" s="395"/>
      <c r="Q91" s="395"/>
      <c r="R91" s="395"/>
      <c r="S91" s="395"/>
      <c r="T91" s="395"/>
      <c r="U91" s="395"/>
      <c r="V91" s="395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</row>
    <row r="92" spans="1:32" ht="17.399999999999999">
      <c r="E92" s="428"/>
      <c r="F92" s="428"/>
      <c r="G92" s="428"/>
      <c r="H92" s="428"/>
      <c r="I92" s="428"/>
      <c r="J92" s="428"/>
      <c r="K92" s="540" t="s">
        <v>147</v>
      </c>
      <c r="L92" s="540"/>
      <c r="M92" s="540"/>
      <c r="N92" s="540"/>
      <c r="O92" s="540"/>
      <c r="P92" s="540"/>
      <c r="Q92" s="540"/>
      <c r="R92" s="395"/>
      <c r="S92" s="395"/>
      <c r="T92" s="395"/>
      <c r="U92" s="395"/>
      <c r="V92" s="395"/>
      <c r="W92" s="427"/>
      <c r="X92" s="427"/>
      <c r="Y92" s="427"/>
      <c r="Z92" s="427"/>
      <c r="AA92" s="427"/>
      <c r="AB92" s="427"/>
      <c r="AC92" s="427"/>
      <c r="AD92" s="427"/>
      <c r="AE92" s="427"/>
      <c r="AF92" s="427"/>
    </row>
    <row r="93" spans="1:32" ht="5.4" customHeight="1">
      <c r="C93" s="397"/>
    </row>
    <row r="94" spans="1:32" ht="12" customHeight="1">
      <c r="B94" s="541"/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  <c r="AA94" s="541"/>
      <c r="AB94" s="541"/>
      <c r="AC94" s="541"/>
      <c r="AD94" s="541"/>
      <c r="AE94" s="541"/>
      <c r="AF94" s="541"/>
    </row>
    <row r="95" spans="1:32">
      <c r="C95" s="542" t="s">
        <v>163</v>
      </c>
      <c r="D95" s="542"/>
      <c r="E95" s="542"/>
      <c r="F95" s="542"/>
      <c r="G95" s="542"/>
      <c r="H95" s="542"/>
      <c r="I95" s="542"/>
      <c r="J95" s="542"/>
      <c r="K95" s="542"/>
      <c r="L95" s="542"/>
      <c r="M95" s="542"/>
      <c r="N95" s="542"/>
      <c r="O95" s="542"/>
      <c r="P95" s="542"/>
      <c r="Q95" s="542"/>
      <c r="R95" s="542"/>
      <c r="S95" s="542"/>
      <c r="T95" s="542"/>
      <c r="U95" s="542"/>
      <c r="V95" s="542"/>
      <c r="W95" s="542"/>
      <c r="X95" s="542"/>
      <c r="Y95" s="542"/>
      <c r="Z95" s="542"/>
      <c r="AA95" s="542"/>
      <c r="AB95" s="542"/>
      <c r="AC95" s="542"/>
      <c r="AD95" s="542"/>
      <c r="AE95" s="542"/>
      <c r="AF95" s="542"/>
    </row>
    <row r="96" spans="1:32" ht="16.2" thickBot="1"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29"/>
      <c r="AC96" s="429"/>
      <c r="AD96" s="429"/>
      <c r="AE96" s="429"/>
      <c r="AF96" s="429"/>
    </row>
    <row r="97" spans="1:32" s="402" customFormat="1" ht="16.2" customHeight="1" thickBot="1">
      <c r="A97" s="399"/>
      <c r="B97" s="543"/>
      <c r="C97" s="543"/>
      <c r="D97" s="400"/>
      <c r="E97" s="432"/>
      <c r="F97" s="544" t="s">
        <v>148</v>
      </c>
      <c r="G97" s="545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545"/>
      <c r="U97" s="545"/>
      <c r="V97" s="545"/>
      <c r="W97" s="545"/>
      <c r="X97" s="545"/>
      <c r="Y97" s="545"/>
      <c r="Z97" s="546"/>
      <c r="AA97" s="547" t="s">
        <v>149</v>
      </c>
      <c r="AB97" s="548"/>
      <c r="AC97" s="549"/>
      <c r="AD97" s="553" t="s">
        <v>150</v>
      </c>
      <c r="AE97" s="554"/>
      <c r="AF97" s="555"/>
    </row>
    <row r="98" spans="1:32" ht="16.2" thickBot="1">
      <c r="B98" s="557" t="s">
        <v>151</v>
      </c>
      <c r="C98" s="512"/>
      <c r="D98" s="512"/>
      <c r="E98" s="513"/>
      <c r="F98" s="512" t="s">
        <v>8</v>
      </c>
      <c r="G98" s="512"/>
      <c r="H98" s="513"/>
      <c r="I98" s="557" t="s">
        <v>9</v>
      </c>
      <c r="J98" s="512"/>
      <c r="K98" s="513"/>
      <c r="L98" s="557" t="s">
        <v>10</v>
      </c>
      <c r="M98" s="512"/>
      <c r="N98" s="513"/>
      <c r="O98" s="557" t="s">
        <v>11</v>
      </c>
      <c r="P98" s="512"/>
      <c r="Q98" s="513"/>
      <c r="R98" s="557" t="s">
        <v>12</v>
      </c>
      <c r="S98" s="512"/>
      <c r="T98" s="513"/>
      <c r="U98" s="557" t="s">
        <v>13</v>
      </c>
      <c r="V98" s="512"/>
      <c r="W98" s="513"/>
      <c r="X98" s="557" t="s">
        <v>14</v>
      </c>
      <c r="Y98" s="512"/>
      <c r="Z98" s="513"/>
      <c r="AA98" s="550"/>
      <c r="AB98" s="551"/>
      <c r="AC98" s="552"/>
      <c r="AD98" s="556"/>
      <c r="AE98" s="532"/>
      <c r="AF98" s="533"/>
    </row>
    <row r="99" spans="1:32" s="404" customFormat="1" ht="54" customHeight="1" thickBot="1">
      <c r="A99" s="403"/>
      <c r="B99" s="534" t="str">
        <f>IF(' II'!C14="","",' II'!C14)</f>
        <v>Aulon BIVOLAKU  (1)</v>
      </c>
      <c r="C99" s="535"/>
      <c r="D99" s="535"/>
      <c r="E99" s="536"/>
      <c r="F99" s="537" t="str">
        <f>IF(' II'!F14="","",' II'!F14)</f>
        <v/>
      </c>
      <c r="G99" s="538"/>
      <c r="H99" s="539"/>
      <c r="I99" s="537" t="str">
        <f>IF(' II'!H14="","",' II'!H14)</f>
        <v/>
      </c>
      <c r="J99" s="538"/>
      <c r="K99" s="539"/>
      <c r="L99" s="537" t="str">
        <f>IF(' II'!J14="","",' II'!J14)</f>
        <v/>
      </c>
      <c r="M99" s="538"/>
      <c r="N99" s="539"/>
      <c r="O99" s="537" t="str">
        <f>IF(' II'!L14="","",' II'!L14)</f>
        <v/>
      </c>
      <c r="P99" s="538"/>
      <c r="Q99" s="539"/>
      <c r="R99" s="537" t="str">
        <f>IF(' II'!N14="","",' II'!N14)</f>
        <v/>
      </c>
      <c r="S99" s="538"/>
      <c r="T99" s="539"/>
      <c r="U99" s="537" t="str">
        <f>IF(' II'!P14="","",' II'!P14)</f>
        <v/>
      </c>
      <c r="V99" s="538"/>
      <c r="W99" s="539"/>
      <c r="X99" s="537" t="str">
        <f>IF(' II'!R14="","",' II'!R14)</f>
        <v/>
      </c>
      <c r="Y99" s="538"/>
      <c r="Z99" s="539"/>
      <c r="AA99" s="512" t="str">
        <f>IF(F99="","",SUMPRODUCT(--(F99:Z99&gt;F100:Z100)))</f>
        <v/>
      </c>
      <c r="AB99" s="512"/>
      <c r="AC99" s="513"/>
      <c r="AD99" s="593"/>
      <c r="AE99" s="594"/>
      <c r="AF99" s="595"/>
    </row>
    <row r="100" spans="1:32" s="404" customFormat="1" ht="54" customHeight="1" thickBot="1">
      <c r="A100" s="403"/>
      <c r="B100" s="586" t="str">
        <f>IF(' II'!E14="","",' II'!E14)</f>
        <v/>
      </c>
      <c r="C100" s="587"/>
      <c r="D100" s="587"/>
      <c r="E100" s="588"/>
      <c r="F100" s="537" t="str">
        <f>IF(' II'!G14="","",' II'!G14)</f>
        <v/>
      </c>
      <c r="G100" s="538"/>
      <c r="H100" s="539"/>
      <c r="I100" s="537" t="str">
        <f>IF(' II'!I14="","",' II'!I14)</f>
        <v/>
      </c>
      <c r="J100" s="538"/>
      <c r="K100" s="539"/>
      <c r="L100" s="537" t="str">
        <f>IF(' II'!K14="","",' II'!K14)</f>
        <v/>
      </c>
      <c r="M100" s="538"/>
      <c r="N100" s="539"/>
      <c r="O100" s="537" t="str">
        <f>IF(' II'!M14="","",' II'!M14)</f>
        <v/>
      </c>
      <c r="P100" s="538"/>
      <c r="Q100" s="539"/>
      <c r="R100" s="537" t="str">
        <f>IF(' II'!O14="","",' II'!O14)</f>
        <v/>
      </c>
      <c r="S100" s="538"/>
      <c r="T100" s="539"/>
      <c r="U100" s="537" t="str">
        <f>IF(' II'!Q14="","",' II'!Q14)</f>
        <v/>
      </c>
      <c r="V100" s="538"/>
      <c r="W100" s="539"/>
      <c r="X100" s="537" t="str">
        <f>IF(' II'!S14="","",' II'!S14)</f>
        <v/>
      </c>
      <c r="Y100" s="538"/>
      <c r="Z100" s="539"/>
      <c r="AA100" s="512" t="str">
        <f>IF(F100="","",SUMPRODUCT(--(F100:Z100&gt;F99:Z99)))</f>
        <v/>
      </c>
      <c r="AB100" s="512"/>
      <c r="AC100" s="513"/>
      <c r="AD100" s="558"/>
      <c r="AE100" s="559"/>
      <c r="AF100" s="560"/>
    </row>
    <row r="101" spans="1:32" s="404" customFormat="1" ht="32.4" customHeight="1" thickBot="1">
      <c r="A101" s="403"/>
      <c r="B101" s="432"/>
      <c r="C101" s="405"/>
      <c r="D101" s="405"/>
      <c r="E101" s="405"/>
      <c r="F101" s="405"/>
      <c r="G101" s="431"/>
      <c r="H101" s="405"/>
      <c r="I101" s="405"/>
      <c r="J101" s="431"/>
      <c r="K101" s="405"/>
      <c r="L101" s="405"/>
      <c r="M101" s="431"/>
      <c r="N101" s="405"/>
      <c r="O101" s="405"/>
      <c r="P101" s="405"/>
      <c r="Q101" s="405"/>
      <c r="R101" s="405"/>
      <c r="S101" s="405"/>
      <c r="T101" s="405"/>
      <c r="U101" s="405"/>
      <c r="V101" s="431"/>
      <c r="W101" s="405"/>
      <c r="X101" s="405"/>
      <c r="Y101" s="431"/>
      <c r="Z101" s="405"/>
      <c r="AA101" s="561" t="s">
        <v>152</v>
      </c>
      <c r="AB101" s="561"/>
      <c r="AC101" s="561"/>
      <c r="AD101" s="561"/>
      <c r="AE101" s="561"/>
      <c r="AF101" s="561"/>
    </row>
    <row r="102" spans="1:32" s="404" customFormat="1" ht="32.4" customHeight="1" thickBot="1">
      <c r="A102" s="403"/>
      <c r="B102" s="432"/>
      <c r="C102" s="407" t="s">
        <v>153</v>
      </c>
      <c r="D102" s="562" t="str">
        <f>IF(AA99="","",IF(AA99&gt;AA100,B99,B100))</f>
        <v/>
      </c>
      <c r="E102" s="563"/>
      <c r="F102" s="563"/>
      <c r="G102" s="563"/>
      <c r="H102" s="563"/>
      <c r="I102" s="564"/>
      <c r="J102" s="565" t="s">
        <v>154</v>
      </c>
      <c r="K102" s="566"/>
      <c r="L102" s="566"/>
      <c r="M102" s="566"/>
      <c r="N102" s="567"/>
      <c r="O102" s="589" t="str">
        <f>IF(AA99="","",MAX(AA99:AC100))</f>
        <v/>
      </c>
      <c r="P102" s="590"/>
      <c r="Q102" s="430" t="s">
        <v>155</v>
      </c>
      <c r="R102" s="590" t="str">
        <f>IF(AA99="","",MIN(AA99:AC100))</f>
        <v/>
      </c>
      <c r="S102" s="591"/>
      <c r="T102" s="405"/>
      <c r="U102" s="405"/>
      <c r="V102" s="431"/>
      <c r="W102" s="405"/>
      <c r="X102" s="405"/>
      <c r="Y102" s="431"/>
      <c r="Z102" s="405"/>
      <c r="AA102" s="431"/>
      <c r="AB102" s="431"/>
      <c r="AC102" s="431"/>
      <c r="AD102" s="409"/>
      <c r="AE102" s="409"/>
      <c r="AF102" s="409"/>
    </row>
    <row r="103" spans="1:32" s="404" customFormat="1" ht="16.2" customHeight="1">
      <c r="A103" s="403"/>
      <c r="B103" s="432"/>
      <c r="C103" s="431"/>
      <c r="D103" s="405"/>
      <c r="E103" s="405"/>
      <c r="F103" s="405"/>
      <c r="G103" s="405"/>
      <c r="H103" s="405"/>
      <c r="I103" s="405"/>
      <c r="J103" s="431"/>
      <c r="K103" s="431"/>
      <c r="L103" s="431"/>
      <c r="M103" s="431"/>
      <c r="N103" s="431"/>
      <c r="O103" s="409"/>
      <c r="P103" s="409"/>
      <c r="Q103" s="409"/>
      <c r="R103" s="409"/>
      <c r="S103" s="409"/>
      <c r="T103" s="405"/>
      <c r="U103" s="405"/>
      <c r="V103" s="431"/>
      <c r="W103" s="405"/>
      <c r="X103" s="405"/>
      <c r="Y103" s="431"/>
      <c r="Z103" s="405"/>
      <c r="AA103" s="431"/>
      <c r="AB103" s="431"/>
      <c r="AC103" s="431"/>
      <c r="AD103" s="409"/>
      <c r="AE103" s="409"/>
      <c r="AF103" s="409"/>
    </row>
    <row r="104" spans="1:32" s="404" customFormat="1" ht="19.95" customHeight="1" thickBot="1">
      <c r="A104" s="403"/>
      <c r="B104" s="432"/>
      <c r="C104" s="592" t="s">
        <v>156</v>
      </c>
      <c r="D104" s="592"/>
      <c r="E104" s="592"/>
      <c r="F104" s="592"/>
      <c r="G104" s="592"/>
      <c r="H104" s="592"/>
      <c r="I104" s="592"/>
      <c r="J104" s="592"/>
      <c r="K104" s="592"/>
      <c r="L104" s="592" t="s">
        <v>157</v>
      </c>
      <c r="M104" s="592"/>
      <c r="N104" s="592"/>
      <c r="O104" s="592"/>
      <c r="P104" s="592"/>
      <c r="Q104" s="592"/>
      <c r="R104" s="592"/>
      <c r="S104" s="592"/>
      <c r="T104" s="592"/>
      <c r="U104" s="592"/>
      <c r="V104" s="592"/>
      <c r="W104" s="592"/>
      <c r="X104" s="592"/>
      <c r="Y104" s="592"/>
      <c r="Z104" s="592"/>
      <c r="AA104" s="592"/>
      <c r="AB104" s="592"/>
      <c r="AC104" s="592"/>
      <c r="AD104" s="592"/>
      <c r="AE104" s="409"/>
      <c r="AF104" s="409"/>
    </row>
    <row r="105" spans="1:32" s="404" customFormat="1" ht="13.95" customHeight="1">
      <c r="A105" s="403"/>
      <c r="B105" s="432"/>
      <c r="C105" s="568"/>
      <c r="D105" s="569"/>
      <c r="E105" s="569"/>
      <c r="F105" s="574" t="s">
        <v>150</v>
      </c>
      <c r="G105" s="574"/>
      <c r="H105" s="574"/>
      <c r="I105" s="574"/>
      <c r="J105" s="574"/>
      <c r="K105" s="575"/>
      <c r="L105" s="580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74" t="s">
        <v>150</v>
      </c>
      <c r="Z105" s="574"/>
      <c r="AA105" s="574"/>
      <c r="AB105" s="574"/>
      <c r="AC105" s="574"/>
      <c r="AD105" s="575"/>
      <c r="AE105" s="409"/>
      <c r="AF105" s="409"/>
    </row>
    <row r="106" spans="1:32" s="404" customFormat="1" ht="13.95" customHeight="1">
      <c r="A106" s="403"/>
      <c r="B106" s="432"/>
      <c r="C106" s="570"/>
      <c r="D106" s="571"/>
      <c r="E106" s="571"/>
      <c r="F106" s="576"/>
      <c r="G106" s="576"/>
      <c r="H106" s="576"/>
      <c r="I106" s="576"/>
      <c r="J106" s="576"/>
      <c r="K106" s="577"/>
      <c r="L106" s="582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583"/>
      <c r="Y106" s="576"/>
      <c r="Z106" s="576"/>
      <c r="AA106" s="576"/>
      <c r="AB106" s="576"/>
      <c r="AC106" s="576"/>
      <c r="AD106" s="577"/>
      <c r="AE106" s="409"/>
      <c r="AF106" s="409"/>
    </row>
    <row r="107" spans="1:32" ht="13.95" customHeight="1" thickBot="1">
      <c r="C107" s="572"/>
      <c r="D107" s="573"/>
      <c r="E107" s="573"/>
      <c r="F107" s="578"/>
      <c r="G107" s="578"/>
      <c r="H107" s="578"/>
      <c r="I107" s="578"/>
      <c r="J107" s="578"/>
      <c r="K107" s="579"/>
      <c r="L107" s="584"/>
      <c r="M107" s="585"/>
      <c r="N107" s="585"/>
      <c r="O107" s="585"/>
      <c r="P107" s="585"/>
      <c r="Q107" s="585"/>
      <c r="R107" s="585"/>
      <c r="S107" s="585"/>
      <c r="T107" s="585"/>
      <c r="U107" s="585"/>
      <c r="V107" s="585"/>
      <c r="W107" s="585"/>
      <c r="X107" s="585"/>
      <c r="Y107" s="578"/>
      <c r="Z107" s="578"/>
      <c r="AA107" s="578"/>
      <c r="AB107" s="578"/>
      <c r="AC107" s="578"/>
      <c r="AD107" s="579"/>
    </row>
    <row r="108" spans="1:32" ht="9.75" customHeight="1">
      <c r="G108" s="429"/>
      <c r="H108" s="429"/>
      <c r="I108" s="429"/>
      <c r="J108" s="429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X108" s="410"/>
      <c r="Y108" s="410"/>
      <c r="Z108" s="410"/>
      <c r="AA108" s="410"/>
      <c r="AB108" s="410"/>
      <c r="AC108" s="410"/>
      <c r="AD108" s="410"/>
      <c r="AE108" s="410"/>
      <c r="AF108" s="410"/>
    </row>
    <row r="109" spans="1:32" ht="19.2" customHeight="1" thickBot="1">
      <c r="B109" s="432"/>
      <c r="C109" s="412"/>
      <c r="D109" s="411"/>
      <c r="E109" s="412"/>
      <c r="F109" s="413"/>
      <c r="G109" s="413"/>
      <c r="H109" s="413"/>
      <c r="I109" s="413"/>
      <c r="J109" s="413"/>
      <c r="K109" s="413"/>
      <c r="L109" s="413"/>
      <c r="M109" s="413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  <c r="X109" s="514"/>
      <c r="Y109" s="515"/>
      <c r="Z109" s="515"/>
      <c r="AA109" s="515"/>
      <c r="AB109" s="515"/>
      <c r="AC109" s="515"/>
      <c r="AD109" s="515"/>
      <c r="AE109" s="515"/>
      <c r="AF109" s="515"/>
    </row>
    <row r="110" spans="1:32" ht="22.5" customHeight="1" thickBot="1">
      <c r="B110" s="432"/>
      <c r="C110" s="412"/>
      <c r="D110" s="414" t="s">
        <v>158</v>
      </c>
      <c r="E110" s="516" t="s">
        <v>159</v>
      </c>
      <c r="F110" s="516"/>
      <c r="G110" s="516"/>
      <c r="H110" s="516"/>
      <c r="I110" s="516"/>
      <c r="J110" s="516"/>
      <c r="K110" s="516"/>
      <c r="L110" s="516"/>
      <c r="M110" s="516"/>
      <c r="N110" s="516" t="s">
        <v>160</v>
      </c>
      <c r="O110" s="516"/>
      <c r="P110" s="516"/>
      <c r="Q110" s="516"/>
      <c r="R110" s="516"/>
      <c r="S110" s="516"/>
      <c r="T110" s="516"/>
      <c r="U110" s="516"/>
      <c r="V110" s="516"/>
      <c r="W110" s="516"/>
      <c r="X110" s="517"/>
      <c r="Y110" s="518"/>
      <c r="Z110" s="518"/>
      <c r="AA110" s="518"/>
      <c r="AB110" s="518"/>
      <c r="AC110" s="518"/>
      <c r="AD110" s="518"/>
      <c r="AE110" s="518"/>
      <c r="AF110" s="518"/>
    </row>
    <row r="111" spans="1:32" ht="22.5" customHeight="1">
      <c r="B111" s="432"/>
      <c r="C111" s="412"/>
      <c r="D111" s="415"/>
      <c r="E111" s="519"/>
      <c r="F111" s="519"/>
      <c r="G111" s="519"/>
      <c r="H111" s="519"/>
      <c r="I111" s="519"/>
      <c r="J111" s="519"/>
      <c r="K111" s="519"/>
      <c r="L111" s="519"/>
      <c r="M111" s="520"/>
      <c r="N111" s="521"/>
      <c r="O111" s="522"/>
      <c r="P111" s="522"/>
      <c r="Q111" s="522"/>
      <c r="R111" s="522"/>
      <c r="S111" s="522"/>
      <c r="T111" s="522"/>
      <c r="U111" s="522"/>
      <c r="V111" s="522"/>
      <c r="W111" s="522"/>
      <c r="X111" s="523"/>
      <c r="Y111" s="518"/>
      <c r="Z111" s="518"/>
      <c r="AA111" s="518"/>
      <c r="AB111" s="518"/>
      <c r="AC111" s="518"/>
      <c r="AD111" s="518"/>
      <c r="AE111" s="518"/>
      <c r="AF111" s="518"/>
    </row>
    <row r="112" spans="1:32" s="391" customFormat="1" ht="22.5" customHeight="1" thickBot="1">
      <c r="A112" s="389"/>
      <c r="B112" s="432"/>
      <c r="C112" s="412"/>
      <c r="D112" s="416"/>
      <c r="E112" s="524"/>
      <c r="F112" s="524"/>
      <c r="G112" s="524"/>
      <c r="H112" s="524"/>
      <c r="I112" s="524"/>
      <c r="J112" s="524"/>
      <c r="K112" s="524"/>
      <c r="L112" s="524"/>
      <c r="M112" s="525"/>
      <c r="N112" s="526"/>
      <c r="O112" s="527"/>
      <c r="P112" s="527"/>
      <c r="Q112" s="527"/>
      <c r="R112" s="527"/>
      <c r="S112" s="527"/>
      <c r="T112" s="527"/>
      <c r="U112" s="527"/>
      <c r="V112" s="527"/>
      <c r="W112" s="527"/>
      <c r="X112" s="528"/>
      <c r="Y112" s="413"/>
      <c r="Z112" s="413"/>
      <c r="AA112" s="413"/>
      <c r="AB112" s="413"/>
      <c r="AC112" s="413"/>
      <c r="AD112" s="413"/>
      <c r="AE112" s="413"/>
      <c r="AF112" s="413"/>
    </row>
    <row r="113" spans="1:32" s="391" customFormat="1" ht="16.2" thickBot="1">
      <c r="A113" s="389">
        <v>1</v>
      </c>
      <c r="B113" s="390"/>
      <c r="D113" s="390"/>
      <c r="K113" s="390"/>
      <c r="AF113" s="391">
        <v>5</v>
      </c>
    </row>
    <row r="114" spans="1:32" ht="16.2" thickBot="1">
      <c r="N114" s="493" t="s">
        <v>140</v>
      </c>
      <c r="O114" s="494"/>
      <c r="P114" s="494"/>
      <c r="Q114" s="494"/>
      <c r="R114" s="494"/>
      <c r="S114" s="494"/>
      <c r="T114" s="494"/>
      <c r="U114" s="495"/>
      <c r="V114" s="495"/>
      <c r="W114" s="496" t="s">
        <v>141</v>
      </c>
      <c r="X114" s="496"/>
      <c r="Y114" s="496"/>
      <c r="Z114" s="496"/>
      <c r="AA114" s="496"/>
      <c r="AB114" s="496"/>
      <c r="AC114" s="496"/>
      <c r="AD114" s="496"/>
      <c r="AE114" s="496"/>
      <c r="AF114" s="497"/>
    </row>
    <row r="115" spans="1:32" ht="16.2" thickBot="1">
      <c r="N115" s="498" t="s">
        <v>142</v>
      </c>
      <c r="O115" s="499"/>
      <c r="P115" s="499"/>
      <c r="Q115" s="499"/>
      <c r="R115" s="499"/>
      <c r="S115" s="499"/>
      <c r="T115" s="499"/>
      <c r="U115" s="500"/>
      <c r="V115" s="500"/>
      <c r="W115" s="417">
        <v>9</v>
      </c>
      <c r="X115" s="501" t="s">
        <v>161</v>
      </c>
      <c r="Y115" s="501"/>
      <c r="Z115" s="502">
        <v>2020</v>
      </c>
      <c r="AA115" s="502"/>
      <c r="AB115" s="503"/>
      <c r="AC115" s="503"/>
      <c r="AD115" s="504"/>
      <c r="AE115" s="502"/>
      <c r="AF115" s="505"/>
    </row>
    <row r="116" spans="1:32" ht="17.399999999999999" customHeight="1" thickBot="1">
      <c r="E116" s="506"/>
      <c r="F116" s="506"/>
      <c r="G116" s="506"/>
      <c r="H116" s="506"/>
      <c r="I116" s="506"/>
      <c r="J116" s="506"/>
      <c r="K116" s="506"/>
      <c r="L116" s="506"/>
      <c r="N116" s="507" t="s">
        <v>143</v>
      </c>
      <c r="O116" s="508"/>
      <c r="P116" s="508"/>
      <c r="Q116" s="508"/>
      <c r="R116" s="508"/>
      <c r="S116" s="508"/>
      <c r="T116" s="508"/>
      <c r="U116" s="509"/>
      <c r="V116" s="509"/>
      <c r="W116" s="510" t="s">
        <v>162</v>
      </c>
      <c r="X116" s="510"/>
      <c r="Y116" s="510"/>
      <c r="Z116" s="510"/>
      <c r="AA116" s="510"/>
      <c r="AB116" s="510"/>
      <c r="AC116" s="510"/>
      <c r="AD116" s="510"/>
      <c r="AE116" s="510"/>
      <c r="AF116" s="511"/>
    </row>
    <row r="117" spans="1:32" ht="17.399999999999999" customHeight="1" thickBot="1">
      <c r="E117" s="506"/>
      <c r="F117" s="506"/>
      <c r="G117" s="506"/>
      <c r="H117" s="506"/>
      <c r="I117" s="506"/>
      <c r="J117" s="506"/>
      <c r="K117" s="506"/>
      <c r="L117" s="506"/>
      <c r="N117" s="498" t="s">
        <v>144</v>
      </c>
      <c r="O117" s="499"/>
      <c r="P117" s="499"/>
      <c r="Q117" s="499"/>
      <c r="R117" s="499"/>
      <c r="S117" s="499"/>
      <c r="T117" s="499"/>
      <c r="U117" s="500"/>
      <c r="V117" s="500"/>
      <c r="W117" s="512" t="s">
        <v>168</v>
      </c>
      <c r="X117" s="512"/>
      <c r="Y117" s="512"/>
      <c r="Z117" s="512"/>
      <c r="AA117" s="512"/>
      <c r="AB117" s="512"/>
      <c r="AC117" s="512"/>
      <c r="AD117" s="512"/>
      <c r="AE117" s="512"/>
      <c r="AF117" s="513"/>
    </row>
    <row r="118" spans="1:32" ht="18" thickBot="1">
      <c r="E118" s="540"/>
      <c r="F118" s="540"/>
      <c r="G118" s="540"/>
      <c r="H118" s="540"/>
      <c r="I118" s="540"/>
      <c r="J118" s="540"/>
      <c r="K118" s="540"/>
      <c r="L118" s="540"/>
      <c r="N118" s="529" t="s">
        <v>146</v>
      </c>
      <c r="O118" s="530"/>
      <c r="P118" s="530"/>
      <c r="Q118" s="530"/>
      <c r="R118" s="530"/>
      <c r="S118" s="530"/>
      <c r="T118" s="530"/>
      <c r="U118" s="531"/>
      <c r="V118" s="531"/>
      <c r="W118" s="532">
        <v>1</v>
      </c>
      <c r="X118" s="532"/>
      <c r="Y118" s="532"/>
      <c r="Z118" s="532"/>
      <c r="AA118" s="532"/>
      <c r="AB118" s="532"/>
      <c r="AC118" s="532"/>
      <c r="AD118" s="532"/>
      <c r="AE118" s="532"/>
      <c r="AF118" s="533"/>
    </row>
    <row r="119" spans="1:32" ht="17.399999999999999">
      <c r="E119" s="428"/>
      <c r="F119" s="428"/>
      <c r="G119" s="428"/>
      <c r="H119" s="428"/>
      <c r="I119" s="428"/>
      <c r="J119" s="428"/>
      <c r="K119" s="428"/>
      <c r="L119" s="428"/>
      <c r="N119" s="395"/>
      <c r="O119" s="395"/>
      <c r="P119" s="395"/>
      <c r="Q119" s="395"/>
      <c r="R119" s="395"/>
      <c r="S119" s="395"/>
      <c r="T119" s="395"/>
      <c r="U119" s="395"/>
      <c r="V119" s="395"/>
      <c r="W119" s="427"/>
      <c r="X119" s="427"/>
      <c r="Y119" s="427"/>
      <c r="Z119" s="427"/>
      <c r="AA119" s="427"/>
      <c r="AB119" s="427"/>
      <c r="AC119" s="427"/>
      <c r="AD119" s="427"/>
      <c r="AE119" s="427"/>
      <c r="AF119" s="427"/>
    </row>
    <row r="120" spans="1:32" ht="17.399999999999999">
      <c r="E120" s="428"/>
      <c r="F120" s="428"/>
      <c r="G120" s="428"/>
      <c r="H120" s="428"/>
      <c r="I120" s="428"/>
      <c r="J120" s="428"/>
      <c r="K120" s="540" t="s">
        <v>147</v>
      </c>
      <c r="L120" s="540"/>
      <c r="M120" s="540"/>
      <c r="N120" s="540"/>
      <c r="O120" s="540"/>
      <c r="P120" s="540"/>
      <c r="Q120" s="540"/>
      <c r="R120" s="395"/>
      <c r="S120" s="395"/>
      <c r="T120" s="395"/>
      <c r="U120" s="395"/>
      <c r="V120" s="395"/>
      <c r="W120" s="427"/>
      <c r="X120" s="427"/>
      <c r="Y120" s="427"/>
      <c r="Z120" s="427"/>
      <c r="AA120" s="427"/>
      <c r="AB120" s="427"/>
      <c r="AC120" s="427"/>
      <c r="AD120" s="427"/>
      <c r="AE120" s="427"/>
      <c r="AF120" s="427"/>
    </row>
    <row r="121" spans="1:32" ht="5.4" customHeight="1">
      <c r="C121" s="397"/>
    </row>
    <row r="122" spans="1:32" ht="12" customHeight="1">
      <c r="B122" s="541"/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  <c r="M122" s="541"/>
      <c r="N122" s="541"/>
      <c r="O122" s="541"/>
      <c r="P122" s="541"/>
      <c r="Q122" s="541"/>
      <c r="R122" s="541"/>
      <c r="S122" s="541"/>
      <c r="T122" s="541"/>
      <c r="U122" s="541"/>
      <c r="V122" s="541"/>
      <c r="W122" s="541"/>
      <c r="X122" s="541"/>
      <c r="Y122" s="541"/>
      <c r="Z122" s="541"/>
      <c r="AA122" s="541"/>
      <c r="AB122" s="541"/>
      <c r="AC122" s="541"/>
      <c r="AD122" s="541"/>
      <c r="AE122" s="541"/>
      <c r="AF122" s="541"/>
    </row>
    <row r="123" spans="1:32">
      <c r="C123" s="542" t="s">
        <v>163</v>
      </c>
      <c r="D123" s="542"/>
      <c r="E123" s="542"/>
      <c r="F123" s="542"/>
      <c r="G123" s="542"/>
      <c r="H123" s="542"/>
      <c r="I123" s="542"/>
      <c r="J123" s="542"/>
      <c r="K123" s="542"/>
      <c r="L123" s="542"/>
      <c r="M123" s="542"/>
      <c r="N123" s="542"/>
      <c r="O123" s="542"/>
      <c r="P123" s="542"/>
      <c r="Q123" s="542"/>
      <c r="R123" s="542"/>
      <c r="S123" s="542"/>
      <c r="T123" s="542"/>
      <c r="U123" s="542"/>
      <c r="V123" s="542"/>
      <c r="W123" s="542"/>
      <c r="X123" s="542"/>
      <c r="Y123" s="542"/>
      <c r="Z123" s="542"/>
      <c r="AA123" s="542"/>
      <c r="AB123" s="542"/>
      <c r="AC123" s="542"/>
      <c r="AD123" s="542"/>
      <c r="AE123" s="542"/>
      <c r="AF123" s="542"/>
    </row>
    <row r="124" spans="1:32" ht="16.2" thickBot="1"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29"/>
      <c r="U124" s="429"/>
      <c r="V124" s="429"/>
      <c r="W124" s="429"/>
      <c r="X124" s="429"/>
      <c r="Y124" s="429"/>
      <c r="Z124" s="429"/>
      <c r="AA124" s="429"/>
      <c r="AB124" s="429"/>
      <c r="AC124" s="429"/>
      <c r="AD124" s="429"/>
      <c r="AE124" s="429"/>
      <c r="AF124" s="429"/>
    </row>
    <row r="125" spans="1:32" s="402" customFormat="1" ht="16.2" customHeight="1" thickBot="1">
      <c r="A125" s="399"/>
      <c r="B125" s="543"/>
      <c r="C125" s="543"/>
      <c r="D125" s="400"/>
      <c r="E125" s="432"/>
      <c r="F125" s="544" t="s">
        <v>148</v>
      </c>
      <c r="G125" s="545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545"/>
      <c r="U125" s="545"/>
      <c r="V125" s="545"/>
      <c r="W125" s="545"/>
      <c r="X125" s="545"/>
      <c r="Y125" s="545"/>
      <c r="Z125" s="546"/>
      <c r="AA125" s="547" t="s">
        <v>149</v>
      </c>
      <c r="AB125" s="548"/>
      <c r="AC125" s="549"/>
      <c r="AD125" s="553" t="s">
        <v>150</v>
      </c>
      <c r="AE125" s="554"/>
      <c r="AF125" s="555"/>
    </row>
    <row r="126" spans="1:32" ht="16.2" thickBot="1">
      <c r="B126" s="557" t="s">
        <v>151</v>
      </c>
      <c r="C126" s="512"/>
      <c r="D126" s="512"/>
      <c r="E126" s="513"/>
      <c r="F126" s="512" t="s">
        <v>8</v>
      </c>
      <c r="G126" s="512"/>
      <c r="H126" s="513"/>
      <c r="I126" s="557" t="s">
        <v>9</v>
      </c>
      <c r="J126" s="512"/>
      <c r="K126" s="513"/>
      <c r="L126" s="557" t="s">
        <v>10</v>
      </c>
      <c r="M126" s="512"/>
      <c r="N126" s="513"/>
      <c r="O126" s="557" t="s">
        <v>11</v>
      </c>
      <c r="P126" s="512"/>
      <c r="Q126" s="513"/>
      <c r="R126" s="557" t="s">
        <v>12</v>
      </c>
      <c r="S126" s="512"/>
      <c r="T126" s="513"/>
      <c r="U126" s="557" t="s">
        <v>13</v>
      </c>
      <c r="V126" s="512"/>
      <c r="W126" s="513"/>
      <c r="X126" s="557" t="s">
        <v>14</v>
      </c>
      <c r="Y126" s="512"/>
      <c r="Z126" s="513"/>
      <c r="AA126" s="550"/>
      <c r="AB126" s="551"/>
      <c r="AC126" s="552"/>
      <c r="AD126" s="556"/>
      <c r="AE126" s="532"/>
      <c r="AF126" s="533"/>
    </row>
    <row r="127" spans="1:32" s="404" customFormat="1" ht="54" customHeight="1" thickBot="1">
      <c r="A127" s="403"/>
      <c r="B127" s="534" t="str">
        <f>IF(' II'!C17="","",' II'!C17)</f>
        <v>Milos RAHOVIC (10)</v>
      </c>
      <c r="C127" s="535"/>
      <c r="D127" s="535"/>
      <c r="E127" s="536"/>
      <c r="F127" s="537" t="str">
        <f>IF(' II'!F17="","",' II'!F17)</f>
        <v/>
      </c>
      <c r="G127" s="538"/>
      <c r="H127" s="539"/>
      <c r="I127" s="537" t="str">
        <f>IF(' II'!H17="","",' II'!H17)</f>
        <v/>
      </c>
      <c r="J127" s="538"/>
      <c r="K127" s="539"/>
      <c r="L127" s="537" t="str">
        <f>IF(' II'!J17="","",' II'!J17)</f>
        <v/>
      </c>
      <c r="M127" s="538"/>
      <c r="N127" s="539"/>
      <c r="O127" s="537" t="str">
        <f>IF(' II'!L17="","",' II'!L17)</f>
        <v/>
      </c>
      <c r="P127" s="538"/>
      <c r="Q127" s="539"/>
      <c r="R127" s="537" t="str">
        <f>IF(' II'!N17="","",' II'!N17)</f>
        <v/>
      </c>
      <c r="S127" s="538"/>
      <c r="T127" s="539"/>
      <c r="U127" s="537" t="str">
        <f>IF(' II'!P17="","",' II'!P17)</f>
        <v/>
      </c>
      <c r="V127" s="538"/>
      <c r="W127" s="539"/>
      <c r="X127" s="537" t="str">
        <f>IF(' II'!R17="","",' II'!R17)</f>
        <v/>
      </c>
      <c r="Y127" s="538"/>
      <c r="Z127" s="539"/>
      <c r="AA127" s="512" t="str">
        <f>IF(F127="","",SUMPRODUCT(--(F127:Z127&gt;F128:Z128)))</f>
        <v/>
      </c>
      <c r="AB127" s="512"/>
      <c r="AC127" s="513"/>
      <c r="AD127" s="593"/>
      <c r="AE127" s="594"/>
      <c r="AF127" s="595"/>
    </row>
    <row r="128" spans="1:32" s="404" customFormat="1" ht="54" customHeight="1" thickBot="1">
      <c r="A128" s="403"/>
      <c r="B128" s="586" t="str">
        <f>IF(' II'!E17="","",' II'!E17)</f>
        <v/>
      </c>
      <c r="C128" s="587"/>
      <c r="D128" s="587"/>
      <c r="E128" s="588"/>
      <c r="F128" s="537" t="str">
        <f>IF(' II'!G17="","",' II'!G17)</f>
        <v/>
      </c>
      <c r="G128" s="538"/>
      <c r="H128" s="539"/>
      <c r="I128" s="537" t="str">
        <f>IF(' II'!I17="","",' II'!I17)</f>
        <v/>
      </c>
      <c r="J128" s="538"/>
      <c r="K128" s="539"/>
      <c r="L128" s="537" t="str">
        <f>IF(' II'!K17="","",' II'!K17)</f>
        <v/>
      </c>
      <c r="M128" s="538"/>
      <c r="N128" s="539"/>
      <c r="O128" s="537" t="str">
        <f>IF(' II'!M17="","",' II'!M17)</f>
        <v/>
      </c>
      <c r="P128" s="538"/>
      <c r="Q128" s="539"/>
      <c r="R128" s="537" t="str">
        <f>IF(' II'!O17="","",' II'!O17)</f>
        <v/>
      </c>
      <c r="S128" s="538"/>
      <c r="T128" s="539"/>
      <c r="U128" s="537" t="str">
        <f>IF(' II'!Q17="","",' II'!Q17)</f>
        <v/>
      </c>
      <c r="V128" s="538"/>
      <c r="W128" s="539"/>
      <c r="X128" s="537" t="str">
        <f>IF(' II'!S17="","",' II'!S17)</f>
        <v/>
      </c>
      <c r="Y128" s="538"/>
      <c r="Z128" s="539"/>
      <c r="AA128" s="512" t="str">
        <f>IF(F128="","",SUMPRODUCT(--(F128:Z128&gt;F127:Z127)))</f>
        <v/>
      </c>
      <c r="AB128" s="512"/>
      <c r="AC128" s="513"/>
      <c r="AD128" s="558"/>
      <c r="AE128" s="559"/>
      <c r="AF128" s="560"/>
    </row>
    <row r="129" spans="1:32" s="404" customFormat="1" ht="32.4" customHeight="1" thickBot="1">
      <c r="A129" s="403"/>
      <c r="B129" s="432"/>
      <c r="C129" s="405"/>
      <c r="D129" s="405"/>
      <c r="E129" s="405"/>
      <c r="F129" s="405"/>
      <c r="G129" s="431"/>
      <c r="H129" s="405"/>
      <c r="I129" s="405"/>
      <c r="J129" s="431"/>
      <c r="K129" s="405"/>
      <c r="L129" s="405"/>
      <c r="M129" s="431"/>
      <c r="N129" s="405"/>
      <c r="O129" s="405"/>
      <c r="P129" s="405"/>
      <c r="Q129" s="405"/>
      <c r="R129" s="405"/>
      <c r="S129" s="405"/>
      <c r="T129" s="405"/>
      <c r="U129" s="405"/>
      <c r="V129" s="431"/>
      <c r="W129" s="405"/>
      <c r="X129" s="405"/>
      <c r="Y129" s="431"/>
      <c r="Z129" s="405"/>
      <c r="AA129" s="561" t="s">
        <v>152</v>
      </c>
      <c r="AB129" s="561"/>
      <c r="AC129" s="561"/>
      <c r="AD129" s="561"/>
      <c r="AE129" s="561"/>
      <c r="AF129" s="561"/>
    </row>
    <row r="130" spans="1:32" s="404" customFormat="1" ht="32.4" customHeight="1" thickBot="1">
      <c r="A130" s="403"/>
      <c r="B130" s="432"/>
      <c r="C130" s="407" t="s">
        <v>153</v>
      </c>
      <c r="D130" s="562" t="str">
        <f>IF(AA127="","",IF(AA127&gt;AA128,B27,B128))</f>
        <v/>
      </c>
      <c r="E130" s="563"/>
      <c r="F130" s="563"/>
      <c r="G130" s="563"/>
      <c r="H130" s="563"/>
      <c r="I130" s="564"/>
      <c r="J130" s="565" t="s">
        <v>154</v>
      </c>
      <c r="K130" s="566"/>
      <c r="L130" s="566"/>
      <c r="M130" s="566"/>
      <c r="N130" s="567"/>
      <c r="O130" s="589" t="str">
        <f>IF(AA127="","",MAX(AA127:AC128))</f>
        <v/>
      </c>
      <c r="P130" s="590"/>
      <c r="Q130" s="430" t="s">
        <v>155</v>
      </c>
      <c r="R130" s="590" t="str">
        <f>IF(AA127="","",MIN(AA127:AC128))</f>
        <v/>
      </c>
      <c r="S130" s="591"/>
      <c r="T130" s="405"/>
      <c r="U130" s="405"/>
      <c r="V130" s="431"/>
      <c r="W130" s="405"/>
      <c r="X130" s="405"/>
      <c r="Y130" s="431"/>
      <c r="Z130" s="405"/>
      <c r="AA130" s="431"/>
      <c r="AB130" s="431"/>
      <c r="AC130" s="431"/>
      <c r="AD130" s="409"/>
      <c r="AE130" s="409"/>
      <c r="AF130" s="409"/>
    </row>
    <row r="131" spans="1:32" s="404" customFormat="1" ht="16.2" customHeight="1">
      <c r="A131" s="403"/>
      <c r="B131" s="432"/>
      <c r="C131" s="431"/>
      <c r="D131" s="405"/>
      <c r="E131" s="405"/>
      <c r="F131" s="405"/>
      <c r="G131" s="405"/>
      <c r="H131" s="405"/>
      <c r="I131" s="405"/>
      <c r="J131" s="431"/>
      <c r="K131" s="431"/>
      <c r="L131" s="431"/>
      <c r="M131" s="431"/>
      <c r="N131" s="431"/>
      <c r="O131" s="409"/>
      <c r="P131" s="409"/>
      <c r="Q131" s="409"/>
      <c r="R131" s="409"/>
      <c r="S131" s="409"/>
      <c r="T131" s="405"/>
      <c r="U131" s="405"/>
      <c r="V131" s="431"/>
      <c r="W131" s="405"/>
      <c r="X131" s="405"/>
      <c r="Y131" s="431"/>
      <c r="Z131" s="405"/>
      <c r="AA131" s="431"/>
      <c r="AB131" s="431"/>
      <c r="AC131" s="431"/>
      <c r="AD131" s="409"/>
      <c r="AE131" s="409"/>
      <c r="AF131" s="409"/>
    </row>
    <row r="132" spans="1:32" s="404" customFormat="1" ht="19.95" customHeight="1" thickBot="1">
      <c r="A132" s="403"/>
      <c r="B132" s="432"/>
      <c r="C132" s="592" t="s">
        <v>156</v>
      </c>
      <c r="D132" s="592"/>
      <c r="E132" s="592"/>
      <c r="F132" s="592"/>
      <c r="G132" s="592"/>
      <c r="H132" s="592"/>
      <c r="I132" s="592"/>
      <c r="J132" s="592"/>
      <c r="K132" s="592"/>
      <c r="L132" s="592" t="s">
        <v>157</v>
      </c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2"/>
      <c r="X132" s="592"/>
      <c r="Y132" s="592"/>
      <c r="Z132" s="592"/>
      <c r="AA132" s="592"/>
      <c r="AB132" s="592"/>
      <c r="AC132" s="592"/>
      <c r="AD132" s="592"/>
      <c r="AE132" s="409"/>
      <c r="AF132" s="409"/>
    </row>
    <row r="133" spans="1:32" s="404" customFormat="1" ht="13.95" customHeight="1">
      <c r="A133" s="403"/>
      <c r="B133" s="432"/>
      <c r="C133" s="568"/>
      <c r="D133" s="569"/>
      <c r="E133" s="569"/>
      <c r="F133" s="574" t="s">
        <v>150</v>
      </c>
      <c r="G133" s="574"/>
      <c r="H133" s="574"/>
      <c r="I133" s="574"/>
      <c r="J133" s="574"/>
      <c r="K133" s="575"/>
      <c r="L133" s="580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74" t="s">
        <v>150</v>
      </c>
      <c r="Z133" s="574"/>
      <c r="AA133" s="574"/>
      <c r="AB133" s="574"/>
      <c r="AC133" s="574"/>
      <c r="AD133" s="575"/>
      <c r="AE133" s="409"/>
      <c r="AF133" s="409"/>
    </row>
    <row r="134" spans="1:32" s="404" customFormat="1" ht="13.95" customHeight="1">
      <c r="A134" s="403"/>
      <c r="B134" s="432"/>
      <c r="C134" s="570"/>
      <c r="D134" s="571"/>
      <c r="E134" s="571"/>
      <c r="F134" s="576"/>
      <c r="G134" s="576"/>
      <c r="H134" s="576"/>
      <c r="I134" s="576"/>
      <c r="J134" s="576"/>
      <c r="K134" s="577"/>
      <c r="L134" s="582"/>
      <c r="M134" s="583"/>
      <c r="N134" s="583"/>
      <c r="O134" s="583"/>
      <c r="P134" s="583"/>
      <c r="Q134" s="583"/>
      <c r="R134" s="583"/>
      <c r="S134" s="583"/>
      <c r="T134" s="583"/>
      <c r="U134" s="583"/>
      <c r="V134" s="583"/>
      <c r="W134" s="583"/>
      <c r="X134" s="583"/>
      <c r="Y134" s="576"/>
      <c r="Z134" s="576"/>
      <c r="AA134" s="576"/>
      <c r="AB134" s="576"/>
      <c r="AC134" s="576"/>
      <c r="AD134" s="577"/>
      <c r="AE134" s="409"/>
      <c r="AF134" s="409"/>
    </row>
    <row r="135" spans="1:32" ht="13.95" customHeight="1" thickBot="1">
      <c r="C135" s="572"/>
      <c r="D135" s="573"/>
      <c r="E135" s="573"/>
      <c r="F135" s="578"/>
      <c r="G135" s="578"/>
      <c r="H135" s="578"/>
      <c r="I135" s="578"/>
      <c r="J135" s="578"/>
      <c r="K135" s="579"/>
      <c r="L135" s="584"/>
      <c r="M135" s="585"/>
      <c r="N135" s="585"/>
      <c r="O135" s="585"/>
      <c r="P135" s="585"/>
      <c r="Q135" s="585"/>
      <c r="R135" s="585"/>
      <c r="S135" s="585"/>
      <c r="T135" s="585"/>
      <c r="U135" s="585"/>
      <c r="V135" s="585"/>
      <c r="W135" s="585"/>
      <c r="X135" s="585"/>
      <c r="Y135" s="578"/>
      <c r="Z135" s="578"/>
      <c r="AA135" s="578"/>
      <c r="AB135" s="578"/>
      <c r="AC135" s="578"/>
      <c r="AD135" s="579"/>
    </row>
    <row r="136" spans="1:32" ht="9.75" customHeight="1">
      <c r="G136" s="429"/>
      <c r="H136" s="429"/>
      <c r="I136" s="429"/>
      <c r="J136" s="429"/>
      <c r="K136" s="410"/>
      <c r="L136" s="410"/>
      <c r="M136" s="410"/>
      <c r="N136" s="410"/>
      <c r="O136" s="410"/>
      <c r="P136" s="410"/>
      <c r="Q136" s="410"/>
      <c r="R136" s="410"/>
      <c r="S136" s="410"/>
      <c r="T136" s="410"/>
      <c r="U136" s="410"/>
      <c r="X136" s="410"/>
      <c r="Y136" s="410"/>
      <c r="Z136" s="410"/>
      <c r="AA136" s="410"/>
      <c r="AB136" s="410"/>
      <c r="AC136" s="410"/>
      <c r="AD136" s="410"/>
      <c r="AE136" s="410"/>
      <c r="AF136" s="410"/>
    </row>
    <row r="137" spans="1:32" ht="19.2" customHeight="1" thickBot="1">
      <c r="B137" s="432"/>
      <c r="C137" s="412"/>
      <c r="D137" s="411"/>
      <c r="E137" s="412"/>
      <c r="F137" s="413"/>
      <c r="G137" s="413"/>
      <c r="H137" s="413"/>
      <c r="I137" s="413"/>
      <c r="J137" s="413"/>
      <c r="K137" s="413"/>
      <c r="L137" s="413"/>
      <c r="M137" s="413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5"/>
      <c r="Z137" s="515"/>
      <c r="AA137" s="515"/>
      <c r="AB137" s="515"/>
      <c r="AC137" s="515"/>
      <c r="AD137" s="515"/>
      <c r="AE137" s="515"/>
      <c r="AF137" s="515"/>
    </row>
    <row r="138" spans="1:32" ht="22.5" customHeight="1" thickBot="1">
      <c r="B138" s="432"/>
      <c r="C138" s="412"/>
      <c r="D138" s="414" t="s">
        <v>158</v>
      </c>
      <c r="E138" s="516" t="s">
        <v>159</v>
      </c>
      <c r="F138" s="516"/>
      <c r="G138" s="516"/>
      <c r="H138" s="516"/>
      <c r="I138" s="516"/>
      <c r="J138" s="516"/>
      <c r="K138" s="516"/>
      <c r="L138" s="516"/>
      <c r="M138" s="516"/>
      <c r="N138" s="516" t="s">
        <v>160</v>
      </c>
      <c r="O138" s="516"/>
      <c r="P138" s="516"/>
      <c r="Q138" s="516"/>
      <c r="R138" s="516"/>
      <c r="S138" s="516"/>
      <c r="T138" s="516"/>
      <c r="U138" s="516"/>
      <c r="V138" s="516"/>
      <c r="W138" s="516"/>
      <c r="X138" s="517"/>
      <c r="Y138" s="518"/>
      <c r="Z138" s="518"/>
      <c r="AA138" s="518"/>
      <c r="AB138" s="518"/>
      <c r="AC138" s="518"/>
      <c r="AD138" s="518"/>
      <c r="AE138" s="518"/>
      <c r="AF138" s="518"/>
    </row>
    <row r="139" spans="1:32" ht="22.5" customHeight="1">
      <c r="B139" s="432"/>
      <c r="C139" s="412"/>
      <c r="D139" s="415"/>
      <c r="E139" s="519"/>
      <c r="F139" s="519"/>
      <c r="G139" s="519"/>
      <c r="H139" s="519"/>
      <c r="I139" s="519"/>
      <c r="J139" s="519"/>
      <c r="K139" s="519"/>
      <c r="L139" s="519"/>
      <c r="M139" s="520"/>
      <c r="N139" s="521"/>
      <c r="O139" s="522"/>
      <c r="P139" s="522"/>
      <c r="Q139" s="522"/>
      <c r="R139" s="522"/>
      <c r="S139" s="522"/>
      <c r="T139" s="522"/>
      <c r="U139" s="522"/>
      <c r="V139" s="522"/>
      <c r="W139" s="522"/>
      <c r="X139" s="523"/>
      <c r="Y139" s="518"/>
      <c r="Z139" s="518"/>
      <c r="AA139" s="518"/>
      <c r="AB139" s="518"/>
      <c r="AC139" s="518"/>
      <c r="AD139" s="518"/>
      <c r="AE139" s="518"/>
      <c r="AF139" s="518"/>
    </row>
    <row r="140" spans="1:32" s="391" customFormat="1" ht="22.5" customHeight="1" thickBot="1">
      <c r="A140" s="389"/>
      <c r="B140" s="432"/>
      <c r="C140" s="412"/>
      <c r="D140" s="416"/>
      <c r="E140" s="524"/>
      <c r="F140" s="524"/>
      <c r="G140" s="524"/>
      <c r="H140" s="524"/>
      <c r="I140" s="524"/>
      <c r="J140" s="524"/>
      <c r="K140" s="524"/>
      <c r="L140" s="524"/>
      <c r="M140" s="525"/>
      <c r="N140" s="526"/>
      <c r="O140" s="527"/>
      <c r="P140" s="527"/>
      <c r="Q140" s="527"/>
      <c r="R140" s="527"/>
      <c r="S140" s="527"/>
      <c r="T140" s="527"/>
      <c r="U140" s="527"/>
      <c r="V140" s="527"/>
      <c r="W140" s="527"/>
      <c r="X140" s="528"/>
      <c r="Y140" s="413"/>
      <c r="Z140" s="413"/>
      <c r="AA140" s="413"/>
      <c r="AB140" s="413"/>
      <c r="AC140" s="413"/>
      <c r="AD140" s="413"/>
      <c r="AE140" s="413"/>
      <c r="AF140" s="413"/>
    </row>
    <row r="141" spans="1:32" s="391" customFormat="1" ht="16.2" thickBot="1">
      <c r="A141" s="389">
        <v>1</v>
      </c>
      <c r="B141" s="390"/>
      <c r="D141" s="390"/>
      <c r="K141" s="390"/>
      <c r="AF141" s="391">
        <v>6</v>
      </c>
    </row>
    <row r="142" spans="1:32" ht="16.2" thickBot="1">
      <c r="N142" s="493" t="s">
        <v>140</v>
      </c>
      <c r="O142" s="494"/>
      <c r="P142" s="494"/>
      <c r="Q142" s="494"/>
      <c r="R142" s="494"/>
      <c r="S142" s="494"/>
      <c r="T142" s="494"/>
      <c r="U142" s="495"/>
      <c r="V142" s="495"/>
      <c r="W142" s="496" t="s">
        <v>141</v>
      </c>
      <c r="X142" s="496"/>
      <c r="Y142" s="496"/>
      <c r="Z142" s="496"/>
      <c r="AA142" s="496"/>
      <c r="AB142" s="496"/>
      <c r="AC142" s="496"/>
      <c r="AD142" s="496"/>
      <c r="AE142" s="496"/>
      <c r="AF142" s="497"/>
    </row>
    <row r="143" spans="1:32" ht="16.2" thickBot="1">
      <c r="N143" s="498" t="s">
        <v>142</v>
      </c>
      <c r="O143" s="499"/>
      <c r="P143" s="499"/>
      <c r="Q143" s="499"/>
      <c r="R143" s="499"/>
      <c r="S143" s="499"/>
      <c r="T143" s="499"/>
      <c r="U143" s="500"/>
      <c r="V143" s="500"/>
      <c r="W143" s="417">
        <v>9</v>
      </c>
      <c r="X143" s="501" t="s">
        <v>161</v>
      </c>
      <c r="Y143" s="501"/>
      <c r="Z143" s="502">
        <v>2020</v>
      </c>
      <c r="AA143" s="502"/>
      <c r="AB143" s="503"/>
      <c r="AC143" s="503"/>
      <c r="AD143" s="504"/>
      <c r="AE143" s="502"/>
      <c r="AF143" s="505"/>
    </row>
    <row r="144" spans="1:32" ht="17.399999999999999" customHeight="1" thickBot="1">
      <c r="E144" s="506"/>
      <c r="F144" s="506"/>
      <c r="G144" s="506"/>
      <c r="H144" s="506"/>
      <c r="I144" s="506"/>
      <c r="J144" s="506"/>
      <c r="K144" s="506"/>
      <c r="L144" s="506"/>
      <c r="N144" s="507" t="s">
        <v>143</v>
      </c>
      <c r="O144" s="508"/>
      <c r="P144" s="508"/>
      <c r="Q144" s="508"/>
      <c r="R144" s="508"/>
      <c r="S144" s="508"/>
      <c r="T144" s="508"/>
      <c r="U144" s="509"/>
      <c r="V144" s="509"/>
      <c r="W144" s="510" t="s">
        <v>162</v>
      </c>
      <c r="X144" s="510"/>
      <c r="Y144" s="510"/>
      <c r="Z144" s="510"/>
      <c r="AA144" s="510"/>
      <c r="AB144" s="510"/>
      <c r="AC144" s="510"/>
      <c r="AD144" s="510"/>
      <c r="AE144" s="510"/>
      <c r="AF144" s="511"/>
    </row>
    <row r="145" spans="1:32" ht="17.399999999999999" customHeight="1" thickBot="1">
      <c r="E145" s="506"/>
      <c r="F145" s="506"/>
      <c r="G145" s="506"/>
      <c r="H145" s="506"/>
      <c r="I145" s="506"/>
      <c r="J145" s="506"/>
      <c r="K145" s="506"/>
      <c r="L145" s="506"/>
      <c r="N145" s="498" t="s">
        <v>144</v>
      </c>
      <c r="O145" s="499"/>
      <c r="P145" s="499"/>
      <c r="Q145" s="499"/>
      <c r="R145" s="499"/>
      <c r="S145" s="499"/>
      <c r="T145" s="499"/>
      <c r="U145" s="500"/>
      <c r="V145" s="500"/>
      <c r="W145" s="512" t="s">
        <v>168</v>
      </c>
      <c r="X145" s="512"/>
      <c r="Y145" s="512"/>
      <c r="Z145" s="512"/>
      <c r="AA145" s="512"/>
      <c r="AB145" s="512"/>
      <c r="AC145" s="512"/>
      <c r="AD145" s="512"/>
      <c r="AE145" s="512"/>
      <c r="AF145" s="513"/>
    </row>
    <row r="146" spans="1:32" ht="18" thickBot="1">
      <c r="E146" s="540"/>
      <c r="F146" s="540"/>
      <c r="G146" s="540"/>
      <c r="H146" s="540"/>
      <c r="I146" s="540"/>
      <c r="J146" s="540"/>
      <c r="K146" s="540"/>
      <c r="L146" s="540"/>
      <c r="N146" s="529" t="s">
        <v>146</v>
      </c>
      <c r="O146" s="530"/>
      <c r="P146" s="530"/>
      <c r="Q146" s="530"/>
      <c r="R146" s="530"/>
      <c r="S146" s="530"/>
      <c r="T146" s="530"/>
      <c r="U146" s="531"/>
      <c r="V146" s="531"/>
      <c r="W146" s="532">
        <v>1</v>
      </c>
      <c r="X146" s="532"/>
      <c r="Y146" s="532"/>
      <c r="Z146" s="532"/>
      <c r="AA146" s="532"/>
      <c r="AB146" s="532"/>
      <c r="AC146" s="532"/>
      <c r="AD146" s="532"/>
      <c r="AE146" s="532"/>
      <c r="AF146" s="533"/>
    </row>
    <row r="147" spans="1:32" ht="17.399999999999999">
      <c r="E147" s="428"/>
      <c r="F147" s="428"/>
      <c r="G147" s="428"/>
      <c r="H147" s="428"/>
      <c r="I147" s="428"/>
      <c r="J147" s="428"/>
      <c r="K147" s="428"/>
      <c r="L147" s="428"/>
      <c r="N147" s="395"/>
      <c r="O147" s="395"/>
      <c r="P147" s="395"/>
      <c r="Q147" s="395"/>
      <c r="R147" s="395"/>
      <c r="S147" s="395"/>
      <c r="T147" s="395"/>
      <c r="U147" s="395"/>
      <c r="V147" s="395"/>
      <c r="W147" s="427"/>
      <c r="X147" s="427"/>
      <c r="Y147" s="427"/>
      <c r="Z147" s="427"/>
      <c r="AA147" s="427"/>
      <c r="AB147" s="427"/>
      <c r="AC147" s="427"/>
      <c r="AD147" s="427"/>
      <c r="AE147" s="427"/>
      <c r="AF147" s="427"/>
    </row>
    <row r="148" spans="1:32" ht="17.399999999999999">
      <c r="E148" s="428"/>
      <c r="F148" s="428"/>
      <c r="G148" s="428"/>
      <c r="H148" s="428"/>
      <c r="I148" s="428"/>
      <c r="J148" s="428"/>
      <c r="K148" s="540" t="s">
        <v>147</v>
      </c>
      <c r="L148" s="540"/>
      <c r="M148" s="540"/>
      <c r="N148" s="540"/>
      <c r="O148" s="540"/>
      <c r="P148" s="540"/>
      <c r="Q148" s="540"/>
      <c r="R148" s="395"/>
      <c r="S148" s="395"/>
      <c r="T148" s="395"/>
      <c r="U148" s="395"/>
      <c r="V148" s="395"/>
      <c r="W148" s="427"/>
      <c r="X148" s="427"/>
      <c r="Y148" s="427"/>
      <c r="Z148" s="427"/>
      <c r="AA148" s="427"/>
      <c r="AB148" s="427"/>
      <c r="AC148" s="427"/>
      <c r="AD148" s="427"/>
      <c r="AE148" s="427"/>
      <c r="AF148" s="427"/>
    </row>
    <row r="149" spans="1:32" ht="5.4" customHeight="1">
      <c r="C149" s="397"/>
    </row>
    <row r="150" spans="1:32" ht="12" customHeight="1">
      <c r="B150" s="541"/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  <c r="M150" s="541"/>
      <c r="N150" s="541"/>
      <c r="O150" s="541"/>
      <c r="P150" s="541"/>
      <c r="Q150" s="541"/>
      <c r="R150" s="541"/>
      <c r="S150" s="541"/>
      <c r="T150" s="541"/>
      <c r="U150" s="541"/>
      <c r="V150" s="541"/>
      <c r="W150" s="541"/>
      <c r="X150" s="541"/>
      <c r="Y150" s="541"/>
      <c r="Z150" s="541"/>
      <c r="AA150" s="541"/>
      <c r="AB150" s="541"/>
      <c r="AC150" s="541"/>
      <c r="AD150" s="541"/>
      <c r="AE150" s="541"/>
      <c r="AF150" s="541"/>
    </row>
    <row r="151" spans="1:32">
      <c r="C151" s="542" t="s">
        <v>163</v>
      </c>
      <c r="D151" s="542"/>
      <c r="E151" s="542"/>
      <c r="F151" s="542"/>
      <c r="G151" s="542"/>
      <c r="H151" s="542"/>
      <c r="I151" s="542"/>
      <c r="J151" s="542"/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542"/>
      <c r="AB151" s="542"/>
      <c r="AC151" s="542"/>
      <c r="AD151" s="542"/>
      <c r="AE151" s="542"/>
      <c r="AF151" s="542"/>
    </row>
    <row r="152" spans="1:32" ht="16.2" thickBot="1">
      <c r="C152" s="429"/>
      <c r="D152" s="429"/>
      <c r="E152" s="429"/>
      <c r="F152" s="429"/>
      <c r="G152" s="429"/>
      <c r="H152" s="429"/>
      <c r="I152" s="429"/>
      <c r="J152" s="429"/>
      <c r="K152" s="429"/>
      <c r="L152" s="429"/>
      <c r="M152" s="429"/>
      <c r="N152" s="429"/>
      <c r="O152" s="429"/>
      <c r="P152" s="429"/>
      <c r="Q152" s="429"/>
      <c r="R152" s="429"/>
      <c r="S152" s="429"/>
      <c r="T152" s="429"/>
      <c r="U152" s="429"/>
      <c r="V152" s="429"/>
      <c r="W152" s="429"/>
      <c r="X152" s="429"/>
      <c r="Y152" s="429"/>
      <c r="Z152" s="429"/>
      <c r="AA152" s="429"/>
      <c r="AB152" s="429"/>
      <c r="AC152" s="429"/>
      <c r="AD152" s="429"/>
      <c r="AE152" s="429"/>
      <c r="AF152" s="429"/>
    </row>
    <row r="153" spans="1:32" s="402" customFormat="1" ht="16.2" customHeight="1" thickBot="1">
      <c r="A153" s="399"/>
      <c r="B153" s="543"/>
      <c r="C153" s="543"/>
      <c r="D153" s="400"/>
      <c r="E153" s="432"/>
      <c r="F153" s="544" t="s">
        <v>148</v>
      </c>
      <c r="G153" s="545"/>
      <c r="H153" s="545"/>
      <c r="I153" s="545"/>
      <c r="J153" s="545"/>
      <c r="K153" s="545"/>
      <c r="L153" s="545"/>
      <c r="M153" s="545"/>
      <c r="N153" s="545"/>
      <c r="O153" s="545"/>
      <c r="P153" s="545"/>
      <c r="Q153" s="545"/>
      <c r="R153" s="545"/>
      <c r="S153" s="545"/>
      <c r="T153" s="545"/>
      <c r="U153" s="545"/>
      <c r="V153" s="545"/>
      <c r="W153" s="545"/>
      <c r="X153" s="545"/>
      <c r="Y153" s="545"/>
      <c r="Z153" s="546"/>
      <c r="AA153" s="547" t="s">
        <v>149</v>
      </c>
      <c r="AB153" s="548"/>
      <c r="AC153" s="549"/>
      <c r="AD153" s="553" t="s">
        <v>150</v>
      </c>
      <c r="AE153" s="554"/>
      <c r="AF153" s="555"/>
    </row>
    <row r="154" spans="1:32" ht="16.2" thickBot="1">
      <c r="B154" s="557" t="s">
        <v>151</v>
      </c>
      <c r="C154" s="512"/>
      <c r="D154" s="512"/>
      <c r="E154" s="513"/>
      <c r="F154" s="512" t="s">
        <v>8</v>
      </c>
      <c r="G154" s="512"/>
      <c r="H154" s="513"/>
      <c r="I154" s="557" t="s">
        <v>9</v>
      </c>
      <c r="J154" s="512"/>
      <c r="K154" s="513"/>
      <c r="L154" s="557" t="s">
        <v>10</v>
      </c>
      <c r="M154" s="512"/>
      <c r="N154" s="513"/>
      <c r="O154" s="557" t="s">
        <v>11</v>
      </c>
      <c r="P154" s="512"/>
      <c r="Q154" s="513"/>
      <c r="R154" s="557" t="s">
        <v>12</v>
      </c>
      <c r="S154" s="512"/>
      <c r="T154" s="513"/>
      <c r="U154" s="557" t="s">
        <v>13</v>
      </c>
      <c r="V154" s="512"/>
      <c r="W154" s="513"/>
      <c r="X154" s="557" t="s">
        <v>14</v>
      </c>
      <c r="Y154" s="512"/>
      <c r="Z154" s="513"/>
      <c r="AA154" s="550"/>
      <c r="AB154" s="551"/>
      <c r="AC154" s="552"/>
      <c r="AD154" s="556"/>
      <c r="AE154" s="532"/>
      <c r="AF154" s="533"/>
    </row>
    <row r="155" spans="1:32" s="404" customFormat="1" ht="54" customHeight="1" thickBot="1">
      <c r="A155" s="403"/>
      <c r="B155" s="534" t="str">
        <f>IF(' II'!C18="","",' II'!C18)</f>
        <v>Aulon BIVOLAKU  (1)</v>
      </c>
      <c r="C155" s="535"/>
      <c r="D155" s="535"/>
      <c r="E155" s="536"/>
      <c r="F155" s="537">
        <f>IF(' II'!F18="","",' II'!F18)</f>
        <v>11</v>
      </c>
      <c r="G155" s="538"/>
      <c r="H155" s="539"/>
      <c r="I155" s="537">
        <f>IF(' II'!H18="","",' II'!H18)</f>
        <v>8</v>
      </c>
      <c r="J155" s="538"/>
      <c r="K155" s="539"/>
      <c r="L155" s="537">
        <f>IF(' II'!J18="","",' II'!J18)</f>
        <v>11</v>
      </c>
      <c r="M155" s="538"/>
      <c r="N155" s="539"/>
      <c r="O155" s="537">
        <f>IF(' II'!L18="","",' II'!L18)</f>
        <v>12</v>
      </c>
      <c r="P155" s="538"/>
      <c r="Q155" s="539"/>
      <c r="R155" s="537" t="str">
        <f>IF(' II'!N18="","",' II'!N18)</f>
        <v/>
      </c>
      <c r="S155" s="538"/>
      <c r="T155" s="539"/>
      <c r="U155" s="537" t="str">
        <f>IF(' II'!P18="","",' II'!P18)</f>
        <v/>
      </c>
      <c r="V155" s="538"/>
      <c r="W155" s="539"/>
      <c r="X155" s="537" t="str">
        <f>IF(' II'!R18="","",' II'!R18)</f>
        <v/>
      </c>
      <c r="Y155" s="538"/>
      <c r="Z155" s="539"/>
      <c r="AA155" s="512">
        <f>IF(F155="","",SUMPRODUCT(--(F155:Z155&gt;F156:Z156)))</f>
        <v>3</v>
      </c>
      <c r="AB155" s="512"/>
      <c r="AC155" s="513"/>
      <c r="AD155" s="593"/>
      <c r="AE155" s="594"/>
      <c r="AF155" s="595"/>
    </row>
    <row r="156" spans="1:32" s="404" customFormat="1" ht="54" customHeight="1" thickBot="1">
      <c r="A156" s="403"/>
      <c r="B156" s="586" t="str">
        <f>IF(' II'!E18="","",' II'!E18)</f>
        <v>Teodor VOLKANOVSKI (18)</v>
      </c>
      <c r="C156" s="587"/>
      <c r="D156" s="587"/>
      <c r="E156" s="588"/>
      <c r="F156" s="537">
        <f>IF(' II'!G18="","",' II'!G18)</f>
        <v>5</v>
      </c>
      <c r="G156" s="538"/>
      <c r="H156" s="539"/>
      <c r="I156" s="537">
        <f>IF(' II'!I18="","",' II'!I18)</f>
        <v>11</v>
      </c>
      <c r="J156" s="538"/>
      <c r="K156" s="539"/>
      <c r="L156" s="537">
        <f>IF(' II'!K18="","",' II'!K18)</f>
        <v>8</v>
      </c>
      <c r="M156" s="538"/>
      <c r="N156" s="539"/>
      <c r="O156" s="537">
        <f>IF(' II'!M18="","",' II'!M18)</f>
        <v>10</v>
      </c>
      <c r="P156" s="538"/>
      <c r="Q156" s="539"/>
      <c r="R156" s="537" t="str">
        <f>IF(' II'!O18="","",' II'!O18)</f>
        <v/>
      </c>
      <c r="S156" s="538"/>
      <c r="T156" s="539"/>
      <c r="U156" s="537" t="str">
        <f>IF(' II'!Q18="","",' II'!Q18)</f>
        <v/>
      </c>
      <c r="V156" s="538"/>
      <c r="W156" s="539"/>
      <c r="X156" s="537" t="str">
        <f>IF(' II'!S18="","",' II'!S18)</f>
        <v/>
      </c>
      <c r="Y156" s="538"/>
      <c r="Z156" s="539"/>
      <c r="AA156" s="512">
        <f>IF(F156="","",SUMPRODUCT(--(F156:Z156&gt;F155:Z155)))</f>
        <v>1</v>
      </c>
      <c r="AB156" s="512"/>
      <c r="AC156" s="513"/>
      <c r="AD156" s="558"/>
      <c r="AE156" s="559"/>
      <c r="AF156" s="560"/>
    </row>
    <row r="157" spans="1:32" s="404" customFormat="1" ht="32.4" customHeight="1" thickBot="1">
      <c r="A157" s="403"/>
      <c r="B157" s="432"/>
      <c r="C157" s="405"/>
      <c r="D157" s="405"/>
      <c r="E157" s="405"/>
      <c r="F157" s="405"/>
      <c r="G157" s="431"/>
      <c r="H157" s="405"/>
      <c r="I157" s="405"/>
      <c r="J157" s="431"/>
      <c r="K157" s="405"/>
      <c r="L157" s="405"/>
      <c r="M157" s="431"/>
      <c r="N157" s="405"/>
      <c r="O157" s="405"/>
      <c r="P157" s="405"/>
      <c r="Q157" s="405"/>
      <c r="R157" s="405"/>
      <c r="S157" s="405"/>
      <c r="T157" s="405"/>
      <c r="U157" s="405"/>
      <c r="V157" s="431"/>
      <c r="W157" s="405"/>
      <c r="X157" s="405"/>
      <c r="Y157" s="431"/>
      <c r="Z157" s="405"/>
      <c r="AA157" s="561" t="s">
        <v>152</v>
      </c>
      <c r="AB157" s="561"/>
      <c r="AC157" s="561"/>
      <c r="AD157" s="561"/>
      <c r="AE157" s="561"/>
      <c r="AF157" s="561"/>
    </row>
    <row r="158" spans="1:32" s="404" customFormat="1" ht="32.4" customHeight="1" thickBot="1">
      <c r="A158" s="403"/>
      <c r="B158" s="432"/>
      <c r="C158" s="407" t="s">
        <v>153</v>
      </c>
      <c r="D158" s="562" t="str">
        <f>IF(AA155="","",IF(AA155&gt;AA156,B155,B156))</f>
        <v>Aulon BIVOLAKU  (1)</v>
      </c>
      <c r="E158" s="563"/>
      <c r="F158" s="563"/>
      <c r="G158" s="563"/>
      <c r="H158" s="563"/>
      <c r="I158" s="564"/>
      <c r="J158" s="565" t="s">
        <v>154</v>
      </c>
      <c r="K158" s="566"/>
      <c r="L158" s="566"/>
      <c r="M158" s="566"/>
      <c r="N158" s="567"/>
      <c r="O158" s="589">
        <f>IF(AA155="","",MAX(AA155:AC156))</f>
        <v>3</v>
      </c>
      <c r="P158" s="590"/>
      <c r="Q158" s="430" t="s">
        <v>155</v>
      </c>
      <c r="R158" s="590">
        <f>IF(AA155="","",MIN(AA155:AC156))</f>
        <v>1</v>
      </c>
      <c r="S158" s="591"/>
      <c r="T158" s="405"/>
      <c r="U158" s="405"/>
      <c r="V158" s="431"/>
      <c r="W158" s="405"/>
      <c r="X158" s="405"/>
      <c r="Y158" s="431"/>
      <c r="Z158" s="405"/>
      <c r="AA158" s="431"/>
      <c r="AB158" s="431"/>
      <c r="AC158" s="431"/>
      <c r="AD158" s="409"/>
      <c r="AE158" s="409"/>
      <c r="AF158" s="409"/>
    </row>
    <row r="159" spans="1:32" s="404" customFormat="1" ht="16.2" customHeight="1">
      <c r="A159" s="403"/>
      <c r="B159" s="432"/>
      <c r="C159" s="431"/>
      <c r="D159" s="405"/>
      <c r="E159" s="405"/>
      <c r="F159" s="405"/>
      <c r="G159" s="405"/>
      <c r="H159" s="405"/>
      <c r="I159" s="405"/>
      <c r="J159" s="431"/>
      <c r="K159" s="431"/>
      <c r="L159" s="431"/>
      <c r="M159" s="431"/>
      <c r="N159" s="431"/>
      <c r="O159" s="409"/>
      <c r="P159" s="409"/>
      <c r="Q159" s="409"/>
      <c r="R159" s="409"/>
      <c r="S159" s="409"/>
      <c r="T159" s="405"/>
      <c r="U159" s="405"/>
      <c r="V159" s="431"/>
      <c r="W159" s="405"/>
      <c r="X159" s="405"/>
      <c r="Y159" s="431"/>
      <c r="Z159" s="405"/>
      <c r="AA159" s="431"/>
      <c r="AB159" s="431"/>
      <c r="AC159" s="431"/>
      <c r="AD159" s="409"/>
      <c r="AE159" s="409"/>
      <c r="AF159" s="409"/>
    </row>
    <row r="160" spans="1:32" s="404" customFormat="1" ht="19.95" customHeight="1" thickBot="1">
      <c r="A160" s="403"/>
      <c r="B160" s="432"/>
      <c r="C160" s="592" t="s">
        <v>156</v>
      </c>
      <c r="D160" s="592"/>
      <c r="E160" s="592"/>
      <c r="F160" s="592"/>
      <c r="G160" s="592"/>
      <c r="H160" s="592"/>
      <c r="I160" s="592"/>
      <c r="J160" s="592"/>
      <c r="K160" s="592"/>
      <c r="L160" s="592" t="s">
        <v>157</v>
      </c>
      <c r="M160" s="592"/>
      <c r="N160" s="592"/>
      <c r="O160" s="592"/>
      <c r="P160" s="592"/>
      <c r="Q160" s="592"/>
      <c r="R160" s="592"/>
      <c r="S160" s="592"/>
      <c r="T160" s="592"/>
      <c r="U160" s="592"/>
      <c r="V160" s="592"/>
      <c r="W160" s="592"/>
      <c r="X160" s="592"/>
      <c r="Y160" s="592"/>
      <c r="Z160" s="592"/>
      <c r="AA160" s="592"/>
      <c r="AB160" s="592"/>
      <c r="AC160" s="592"/>
      <c r="AD160" s="592"/>
      <c r="AE160" s="409"/>
      <c r="AF160" s="409"/>
    </row>
    <row r="161" spans="1:32" s="404" customFormat="1" ht="13.95" customHeight="1">
      <c r="A161" s="403"/>
      <c r="B161" s="432"/>
      <c r="C161" s="568"/>
      <c r="D161" s="569"/>
      <c r="E161" s="569"/>
      <c r="F161" s="574" t="s">
        <v>150</v>
      </c>
      <c r="G161" s="574"/>
      <c r="H161" s="574"/>
      <c r="I161" s="574"/>
      <c r="J161" s="574"/>
      <c r="K161" s="575"/>
      <c r="L161" s="580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74" t="s">
        <v>150</v>
      </c>
      <c r="Z161" s="574"/>
      <c r="AA161" s="574"/>
      <c r="AB161" s="574"/>
      <c r="AC161" s="574"/>
      <c r="AD161" s="575"/>
      <c r="AE161" s="409"/>
      <c r="AF161" s="409"/>
    </row>
    <row r="162" spans="1:32" s="404" customFormat="1" ht="13.95" customHeight="1">
      <c r="A162" s="403"/>
      <c r="B162" s="432"/>
      <c r="C162" s="570"/>
      <c r="D162" s="571"/>
      <c r="E162" s="571"/>
      <c r="F162" s="576"/>
      <c r="G162" s="576"/>
      <c r="H162" s="576"/>
      <c r="I162" s="576"/>
      <c r="J162" s="576"/>
      <c r="K162" s="577"/>
      <c r="L162" s="582"/>
      <c r="M162" s="583"/>
      <c r="N162" s="583"/>
      <c r="O162" s="583"/>
      <c r="P162" s="583"/>
      <c r="Q162" s="583"/>
      <c r="R162" s="583"/>
      <c r="S162" s="583"/>
      <c r="T162" s="583"/>
      <c r="U162" s="583"/>
      <c r="V162" s="583"/>
      <c r="W162" s="583"/>
      <c r="X162" s="583"/>
      <c r="Y162" s="576"/>
      <c r="Z162" s="576"/>
      <c r="AA162" s="576"/>
      <c r="AB162" s="576"/>
      <c r="AC162" s="576"/>
      <c r="AD162" s="577"/>
      <c r="AE162" s="409"/>
      <c r="AF162" s="409"/>
    </row>
    <row r="163" spans="1:32" ht="13.95" customHeight="1" thickBot="1">
      <c r="C163" s="572"/>
      <c r="D163" s="573"/>
      <c r="E163" s="573"/>
      <c r="F163" s="578"/>
      <c r="G163" s="578"/>
      <c r="H163" s="578"/>
      <c r="I163" s="578"/>
      <c r="J163" s="578"/>
      <c r="K163" s="579"/>
      <c r="L163" s="584"/>
      <c r="M163" s="585"/>
      <c r="N163" s="585"/>
      <c r="O163" s="585"/>
      <c r="P163" s="585"/>
      <c r="Q163" s="585"/>
      <c r="R163" s="585"/>
      <c r="S163" s="585"/>
      <c r="T163" s="585"/>
      <c r="U163" s="585"/>
      <c r="V163" s="585"/>
      <c r="W163" s="585"/>
      <c r="X163" s="585"/>
      <c r="Y163" s="578"/>
      <c r="Z163" s="578"/>
      <c r="AA163" s="578"/>
      <c r="AB163" s="578"/>
      <c r="AC163" s="578"/>
      <c r="AD163" s="579"/>
    </row>
    <row r="164" spans="1:32" ht="9.75" customHeight="1">
      <c r="G164" s="429"/>
      <c r="H164" s="429"/>
      <c r="I164" s="429"/>
      <c r="J164" s="429"/>
      <c r="K164" s="410"/>
      <c r="L164" s="410"/>
      <c r="M164" s="410"/>
      <c r="N164" s="410"/>
      <c r="O164" s="410"/>
      <c r="P164" s="410"/>
      <c r="Q164" s="410"/>
      <c r="R164" s="410"/>
      <c r="S164" s="410"/>
      <c r="T164" s="410"/>
      <c r="U164" s="410"/>
      <c r="X164" s="410"/>
      <c r="Y164" s="410"/>
      <c r="Z164" s="410"/>
      <c r="AA164" s="410"/>
      <c r="AB164" s="410"/>
      <c r="AC164" s="410"/>
      <c r="AD164" s="410"/>
      <c r="AE164" s="410"/>
      <c r="AF164" s="410"/>
    </row>
    <row r="165" spans="1:32" ht="19.2" customHeight="1" thickBot="1">
      <c r="B165" s="432"/>
      <c r="C165" s="412"/>
      <c r="D165" s="411"/>
      <c r="E165" s="412"/>
      <c r="F165" s="413"/>
      <c r="G165" s="413"/>
      <c r="H165" s="413"/>
      <c r="I165" s="413"/>
      <c r="J165" s="413"/>
      <c r="K165" s="413"/>
      <c r="L165" s="413"/>
      <c r="M165" s="413"/>
      <c r="N165" s="514"/>
      <c r="O165" s="514"/>
      <c r="P165" s="514"/>
      <c r="Q165" s="514"/>
      <c r="R165" s="514"/>
      <c r="S165" s="514"/>
      <c r="T165" s="514"/>
      <c r="U165" s="514"/>
      <c r="V165" s="514"/>
      <c r="W165" s="514"/>
      <c r="X165" s="514"/>
      <c r="Y165" s="515"/>
      <c r="Z165" s="515"/>
      <c r="AA165" s="515"/>
      <c r="AB165" s="515"/>
      <c r="AC165" s="515"/>
      <c r="AD165" s="515"/>
      <c r="AE165" s="515"/>
      <c r="AF165" s="515"/>
    </row>
    <row r="166" spans="1:32" ht="22.5" customHeight="1" thickBot="1">
      <c r="B166" s="432"/>
      <c r="C166" s="412"/>
      <c r="D166" s="414" t="s">
        <v>158</v>
      </c>
      <c r="E166" s="516" t="s">
        <v>159</v>
      </c>
      <c r="F166" s="516"/>
      <c r="G166" s="516"/>
      <c r="H166" s="516"/>
      <c r="I166" s="516"/>
      <c r="J166" s="516"/>
      <c r="K166" s="516"/>
      <c r="L166" s="516"/>
      <c r="M166" s="516"/>
      <c r="N166" s="516" t="s">
        <v>160</v>
      </c>
      <c r="O166" s="516"/>
      <c r="P166" s="516"/>
      <c r="Q166" s="516"/>
      <c r="R166" s="516"/>
      <c r="S166" s="516"/>
      <c r="T166" s="516"/>
      <c r="U166" s="516"/>
      <c r="V166" s="516"/>
      <c r="W166" s="516"/>
      <c r="X166" s="517"/>
      <c r="Y166" s="518"/>
      <c r="Z166" s="518"/>
      <c r="AA166" s="518"/>
      <c r="AB166" s="518"/>
      <c r="AC166" s="518"/>
      <c r="AD166" s="518"/>
      <c r="AE166" s="518"/>
      <c r="AF166" s="518"/>
    </row>
    <row r="167" spans="1:32" ht="22.5" customHeight="1">
      <c r="B167" s="432"/>
      <c r="C167" s="412"/>
      <c r="D167" s="415"/>
      <c r="E167" s="519"/>
      <c r="F167" s="519"/>
      <c r="G167" s="519"/>
      <c r="H167" s="519"/>
      <c r="I167" s="519"/>
      <c r="J167" s="519"/>
      <c r="K167" s="519"/>
      <c r="L167" s="519"/>
      <c r="M167" s="520"/>
      <c r="N167" s="521"/>
      <c r="O167" s="522"/>
      <c r="P167" s="522"/>
      <c r="Q167" s="522"/>
      <c r="R167" s="522"/>
      <c r="S167" s="522"/>
      <c r="T167" s="522"/>
      <c r="U167" s="522"/>
      <c r="V167" s="522"/>
      <c r="W167" s="522"/>
      <c r="X167" s="523"/>
      <c r="Y167" s="518"/>
      <c r="Z167" s="518"/>
      <c r="AA167" s="518"/>
      <c r="AB167" s="518"/>
      <c r="AC167" s="518"/>
      <c r="AD167" s="518"/>
      <c r="AE167" s="518"/>
      <c r="AF167" s="518"/>
    </row>
    <row r="168" spans="1:32" s="391" customFormat="1" ht="22.5" customHeight="1" thickBot="1">
      <c r="A168" s="389"/>
      <c r="B168" s="432"/>
      <c r="C168" s="412"/>
      <c r="D168" s="416"/>
      <c r="E168" s="524"/>
      <c r="F168" s="524"/>
      <c r="G168" s="524"/>
      <c r="H168" s="524"/>
      <c r="I168" s="524"/>
      <c r="J168" s="524"/>
      <c r="K168" s="524"/>
      <c r="L168" s="524"/>
      <c r="M168" s="525"/>
      <c r="N168" s="526"/>
      <c r="O168" s="527"/>
      <c r="P168" s="527"/>
      <c r="Q168" s="527"/>
      <c r="R168" s="527"/>
      <c r="S168" s="527"/>
      <c r="T168" s="527"/>
      <c r="U168" s="527"/>
      <c r="V168" s="527"/>
      <c r="W168" s="527"/>
      <c r="X168" s="528"/>
      <c r="Y168" s="413"/>
      <c r="Z168" s="413"/>
      <c r="AA168" s="413"/>
      <c r="AB168" s="413"/>
      <c r="AC168" s="413"/>
      <c r="AD168" s="413"/>
      <c r="AE168" s="413"/>
      <c r="AF168" s="413"/>
    </row>
  </sheetData>
  <sheetProtection algorithmName="SHA-512" hashValue="oAf8IruxyyoDqPaQA0DytTQjVM/2UfKql2zhtrF3fzxmrtGRGSjB1Lzlr8bSn+YL1g45zb3oCMeTdmWcv7MyhQ==" saltValue="Q6v8obtq2ovbYQTz+ylGRw==" spinCount="100000" sheet="1" objects="1" scenarios="1"/>
  <mergeCells count="426">
    <mergeCell ref="C160:K160"/>
    <mergeCell ref="L160:AD160"/>
    <mergeCell ref="R156:T156"/>
    <mergeCell ref="U156:W156"/>
    <mergeCell ref="X156:Z156"/>
    <mergeCell ref="AA156:AC156"/>
    <mergeCell ref="AD156:AF156"/>
    <mergeCell ref="AA157:AF157"/>
    <mergeCell ref="E168:M168"/>
    <mergeCell ref="N168:X168"/>
    <mergeCell ref="E166:M166"/>
    <mergeCell ref="N166:X166"/>
    <mergeCell ref="Y166:AF166"/>
    <mergeCell ref="E167:M167"/>
    <mergeCell ref="N167:X167"/>
    <mergeCell ref="Y167:AF167"/>
    <mergeCell ref="C161:E163"/>
    <mergeCell ref="F161:K163"/>
    <mergeCell ref="L161:X163"/>
    <mergeCell ref="Y161:AD163"/>
    <mergeCell ref="N165:X165"/>
    <mergeCell ref="Y165:AF165"/>
    <mergeCell ref="AD155:AF155"/>
    <mergeCell ref="B156:E156"/>
    <mergeCell ref="F156:H156"/>
    <mergeCell ref="I156:K156"/>
    <mergeCell ref="L156:N156"/>
    <mergeCell ref="O156:Q156"/>
    <mergeCell ref="D158:I158"/>
    <mergeCell ref="J158:N158"/>
    <mergeCell ref="O158:P158"/>
    <mergeCell ref="R158:S158"/>
    <mergeCell ref="B155:E155"/>
    <mergeCell ref="F155:H155"/>
    <mergeCell ref="I155:K155"/>
    <mergeCell ref="L155:N155"/>
    <mergeCell ref="O155:Q155"/>
    <mergeCell ref="R155:T155"/>
    <mergeCell ref="U155:W155"/>
    <mergeCell ref="X155:Z155"/>
    <mergeCell ref="AA155:AC155"/>
    <mergeCell ref="K148:Q148"/>
    <mergeCell ref="B150:AF150"/>
    <mergeCell ref="C151:AF151"/>
    <mergeCell ref="B153:C153"/>
    <mergeCell ref="F153:Z153"/>
    <mergeCell ref="AA153:AC154"/>
    <mergeCell ref="AD153:AF154"/>
    <mergeCell ref="B154:E154"/>
    <mergeCell ref="F154:H154"/>
    <mergeCell ref="I154:K154"/>
    <mergeCell ref="L154:N154"/>
    <mergeCell ref="O154:Q154"/>
    <mergeCell ref="R154:T154"/>
    <mergeCell ref="U154:W154"/>
    <mergeCell ref="X154:Z154"/>
    <mergeCell ref="E144:L145"/>
    <mergeCell ref="N144:V144"/>
    <mergeCell ref="W144:AF144"/>
    <mergeCell ref="N145:V145"/>
    <mergeCell ref="W145:AF145"/>
    <mergeCell ref="E146:L146"/>
    <mergeCell ref="N146:V146"/>
    <mergeCell ref="W146:AF146"/>
    <mergeCell ref="E140:M140"/>
    <mergeCell ref="N140:X140"/>
    <mergeCell ref="N142:V142"/>
    <mergeCell ref="W142:AF142"/>
    <mergeCell ref="N143:V143"/>
    <mergeCell ref="X143:Y143"/>
    <mergeCell ref="Z143:AA143"/>
    <mergeCell ref="AB143:AC143"/>
    <mergeCell ref="AD143:AF143"/>
    <mergeCell ref="E139:M139"/>
    <mergeCell ref="N139:X139"/>
    <mergeCell ref="Y139:AF139"/>
    <mergeCell ref="C133:E135"/>
    <mergeCell ref="F133:K135"/>
    <mergeCell ref="L133:X135"/>
    <mergeCell ref="Y133:AD135"/>
    <mergeCell ref="N137:X137"/>
    <mergeCell ref="Y137:AF137"/>
    <mergeCell ref="C132:K132"/>
    <mergeCell ref="L132:AD132"/>
    <mergeCell ref="R128:T128"/>
    <mergeCell ref="U128:W128"/>
    <mergeCell ref="X128:Z128"/>
    <mergeCell ref="AA128:AC128"/>
    <mergeCell ref="AD128:AF128"/>
    <mergeCell ref="AA129:AF129"/>
    <mergeCell ref="E138:M138"/>
    <mergeCell ref="N138:X138"/>
    <mergeCell ref="Y138:AF138"/>
    <mergeCell ref="AD127:AF127"/>
    <mergeCell ref="B128:E128"/>
    <mergeCell ref="F128:H128"/>
    <mergeCell ref="I128:K128"/>
    <mergeCell ref="L128:N128"/>
    <mergeCell ref="O128:Q128"/>
    <mergeCell ref="D130:I130"/>
    <mergeCell ref="J130:N130"/>
    <mergeCell ref="O130:P130"/>
    <mergeCell ref="R130:S130"/>
    <mergeCell ref="B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K120:Q120"/>
    <mergeCell ref="B122:AF122"/>
    <mergeCell ref="C123:AF123"/>
    <mergeCell ref="B125:C125"/>
    <mergeCell ref="F125:Z125"/>
    <mergeCell ref="AA125:AC126"/>
    <mergeCell ref="AD125:AF126"/>
    <mergeCell ref="B126:E126"/>
    <mergeCell ref="F126:H126"/>
    <mergeCell ref="I126:K126"/>
    <mergeCell ref="L126:N126"/>
    <mergeCell ref="O126:Q126"/>
    <mergeCell ref="R126:T126"/>
    <mergeCell ref="U126:W126"/>
    <mergeCell ref="X126:Z126"/>
    <mergeCell ref="E116:L117"/>
    <mergeCell ref="N116:V116"/>
    <mergeCell ref="W116:AF116"/>
    <mergeCell ref="N117:V117"/>
    <mergeCell ref="W117:AF117"/>
    <mergeCell ref="E118:L118"/>
    <mergeCell ref="N118:V118"/>
    <mergeCell ref="W118:AF118"/>
    <mergeCell ref="E112:M112"/>
    <mergeCell ref="N112:X112"/>
    <mergeCell ref="N114:V114"/>
    <mergeCell ref="W114:AF114"/>
    <mergeCell ref="N115:V115"/>
    <mergeCell ref="X115:Y115"/>
    <mergeCell ref="Z115:AA115"/>
    <mergeCell ref="AB115:AC115"/>
    <mergeCell ref="AD115:AF115"/>
    <mergeCell ref="E111:M111"/>
    <mergeCell ref="N111:X111"/>
    <mergeCell ref="Y111:AF111"/>
    <mergeCell ref="C105:E107"/>
    <mergeCell ref="F105:K107"/>
    <mergeCell ref="L105:X107"/>
    <mergeCell ref="Y105:AD107"/>
    <mergeCell ref="N109:X109"/>
    <mergeCell ref="Y109:AF109"/>
    <mergeCell ref="C104:K104"/>
    <mergeCell ref="L104:AD104"/>
    <mergeCell ref="R100:T100"/>
    <mergeCell ref="U100:W100"/>
    <mergeCell ref="X100:Z100"/>
    <mergeCell ref="AA100:AC100"/>
    <mergeCell ref="AD100:AF100"/>
    <mergeCell ref="AA101:AF101"/>
    <mergeCell ref="E110:M110"/>
    <mergeCell ref="N110:X110"/>
    <mergeCell ref="Y110:AF110"/>
    <mergeCell ref="AD99:AF99"/>
    <mergeCell ref="B100:E100"/>
    <mergeCell ref="F100:H100"/>
    <mergeCell ref="I100:K100"/>
    <mergeCell ref="L100:N100"/>
    <mergeCell ref="O100:Q100"/>
    <mergeCell ref="D102:I102"/>
    <mergeCell ref="J102:N102"/>
    <mergeCell ref="O102:P102"/>
    <mergeCell ref="R102:S102"/>
    <mergeCell ref="B99:E99"/>
    <mergeCell ref="F99:H99"/>
    <mergeCell ref="I99:K99"/>
    <mergeCell ref="L99:N99"/>
    <mergeCell ref="O99:Q99"/>
    <mergeCell ref="R99:T99"/>
    <mergeCell ref="U99:W99"/>
    <mergeCell ref="X99:Z99"/>
    <mergeCell ref="AA99:AC99"/>
    <mergeCell ref="K92:Q92"/>
    <mergeCell ref="B94:AF94"/>
    <mergeCell ref="C95:AF95"/>
    <mergeCell ref="B97:C97"/>
    <mergeCell ref="F97:Z97"/>
    <mergeCell ref="AA97:AC98"/>
    <mergeCell ref="AD97:AF98"/>
    <mergeCell ref="B98:E98"/>
    <mergeCell ref="F98:H98"/>
    <mergeCell ref="I98:K98"/>
    <mergeCell ref="L98:N98"/>
    <mergeCell ref="O98:Q98"/>
    <mergeCell ref="R98:T98"/>
    <mergeCell ref="U98:W98"/>
    <mergeCell ref="X98:Z98"/>
    <mergeCell ref="E88:L89"/>
    <mergeCell ref="N88:V88"/>
    <mergeCell ref="W88:AF88"/>
    <mergeCell ref="N89:V89"/>
    <mergeCell ref="W89:AF89"/>
    <mergeCell ref="E90:L90"/>
    <mergeCell ref="N90:V90"/>
    <mergeCell ref="W90:AF90"/>
    <mergeCell ref="E84:M84"/>
    <mergeCell ref="N84:X84"/>
    <mergeCell ref="N86:V86"/>
    <mergeCell ref="W86:AF86"/>
    <mergeCell ref="N87:V87"/>
    <mergeCell ref="X87:Y87"/>
    <mergeCell ref="Z87:AA87"/>
    <mergeCell ref="AB87:AC87"/>
    <mergeCell ref="AD87:AF87"/>
    <mergeCell ref="E83:M83"/>
    <mergeCell ref="N83:X83"/>
    <mergeCell ref="Y83:AF83"/>
    <mergeCell ref="C77:E79"/>
    <mergeCell ref="F77:K79"/>
    <mergeCell ref="L77:X79"/>
    <mergeCell ref="Y77:AD79"/>
    <mergeCell ref="N81:X81"/>
    <mergeCell ref="Y81:AF81"/>
    <mergeCell ref="C76:K76"/>
    <mergeCell ref="L76:AD76"/>
    <mergeCell ref="R72:T72"/>
    <mergeCell ref="U72:W72"/>
    <mergeCell ref="X72:Z72"/>
    <mergeCell ref="AA72:AC72"/>
    <mergeCell ref="AD72:AF72"/>
    <mergeCell ref="AA73:AF73"/>
    <mergeCell ref="E82:M82"/>
    <mergeCell ref="N82:X82"/>
    <mergeCell ref="Y82:AF82"/>
    <mergeCell ref="AD71:AF71"/>
    <mergeCell ref="B72:E72"/>
    <mergeCell ref="F72:H72"/>
    <mergeCell ref="I72:K72"/>
    <mergeCell ref="L72:N72"/>
    <mergeCell ref="O72:Q72"/>
    <mergeCell ref="D74:I74"/>
    <mergeCell ref="J74:N74"/>
    <mergeCell ref="O74:P74"/>
    <mergeCell ref="R74:S74"/>
    <mergeCell ref="B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K64:Q64"/>
    <mergeCell ref="B66:AF66"/>
    <mergeCell ref="C67:AF67"/>
    <mergeCell ref="B69:C69"/>
    <mergeCell ref="F69:Z69"/>
    <mergeCell ref="AA69:AC70"/>
    <mergeCell ref="AD69:AF70"/>
    <mergeCell ref="B70:E70"/>
    <mergeCell ref="F70:H70"/>
    <mergeCell ref="I70:K70"/>
    <mergeCell ref="L70:N70"/>
    <mergeCell ref="O70:Q70"/>
    <mergeCell ref="R70:T70"/>
    <mergeCell ref="U70:W70"/>
    <mergeCell ref="X70:Z70"/>
    <mergeCell ref="E60:L61"/>
    <mergeCell ref="N60:V60"/>
    <mergeCell ref="W60:AF60"/>
    <mergeCell ref="N61:V61"/>
    <mergeCell ref="W61:AF61"/>
    <mergeCell ref="E62:L62"/>
    <mergeCell ref="N62:V62"/>
    <mergeCell ref="W62:AF62"/>
    <mergeCell ref="E56:M56"/>
    <mergeCell ref="N56:X56"/>
    <mergeCell ref="N58:V58"/>
    <mergeCell ref="W58:AF58"/>
    <mergeCell ref="N59:V59"/>
    <mergeCell ref="X59:Y59"/>
    <mergeCell ref="Z59:AA59"/>
    <mergeCell ref="AB59:AC59"/>
    <mergeCell ref="AD59:AF59"/>
    <mergeCell ref="E55:M55"/>
    <mergeCell ref="N55:X55"/>
    <mergeCell ref="Y55:AF55"/>
    <mergeCell ref="C49:E51"/>
    <mergeCell ref="F49:K51"/>
    <mergeCell ref="L49:X51"/>
    <mergeCell ref="Y49:AD51"/>
    <mergeCell ref="N53:X53"/>
    <mergeCell ref="Y53:AF53"/>
    <mergeCell ref="C48:K48"/>
    <mergeCell ref="L48:AD48"/>
    <mergeCell ref="R44:T44"/>
    <mergeCell ref="U44:W44"/>
    <mergeCell ref="X44:Z44"/>
    <mergeCell ref="AA44:AC44"/>
    <mergeCell ref="AD44:AF44"/>
    <mergeCell ref="AA45:AF45"/>
    <mergeCell ref="E54:M54"/>
    <mergeCell ref="N54:X54"/>
    <mergeCell ref="Y54:AF54"/>
    <mergeCell ref="AD43:AF43"/>
    <mergeCell ref="B44:E44"/>
    <mergeCell ref="F44:H44"/>
    <mergeCell ref="I44:K44"/>
    <mergeCell ref="L44:N44"/>
    <mergeCell ref="O44:Q44"/>
    <mergeCell ref="D46:I46"/>
    <mergeCell ref="J46:N46"/>
    <mergeCell ref="O46:P46"/>
    <mergeCell ref="R46:S46"/>
    <mergeCell ref="B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K36:Q36"/>
    <mergeCell ref="B38:AF38"/>
    <mergeCell ref="C39:AF39"/>
    <mergeCell ref="B41:C41"/>
    <mergeCell ref="F41:Z41"/>
    <mergeCell ref="AA41:AC42"/>
    <mergeCell ref="AD41:AF42"/>
    <mergeCell ref="B42:E42"/>
    <mergeCell ref="F42:H42"/>
    <mergeCell ref="I42:K42"/>
    <mergeCell ref="L42:N42"/>
    <mergeCell ref="O42:Q42"/>
    <mergeCell ref="R42:T42"/>
    <mergeCell ref="U42:W42"/>
    <mergeCell ref="X42:Z42"/>
    <mergeCell ref="E32:L33"/>
    <mergeCell ref="N32:V32"/>
    <mergeCell ref="W32:AF32"/>
    <mergeCell ref="N33:V33"/>
    <mergeCell ref="W33:AF33"/>
    <mergeCell ref="E34:L34"/>
    <mergeCell ref="N34:V34"/>
    <mergeCell ref="W34:AF34"/>
    <mergeCell ref="E28:M28"/>
    <mergeCell ref="N28:X28"/>
    <mergeCell ref="N30:V30"/>
    <mergeCell ref="W30:AF30"/>
    <mergeCell ref="N31:V31"/>
    <mergeCell ref="X31:Y31"/>
    <mergeCell ref="Z31:AA31"/>
    <mergeCell ref="AB31:AC31"/>
    <mergeCell ref="AD31:AF31"/>
    <mergeCell ref="E27:M27"/>
    <mergeCell ref="N27:X27"/>
    <mergeCell ref="Y27:AF27"/>
    <mergeCell ref="C21:E23"/>
    <mergeCell ref="F21:K23"/>
    <mergeCell ref="L21:X23"/>
    <mergeCell ref="Y21:AD23"/>
    <mergeCell ref="N25:X25"/>
    <mergeCell ref="Y25:AF25"/>
    <mergeCell ref="C20:K20"/>
    <mergeCell ref="L20:AD20"/>
    <mergeCell ref="R16:T16"/>
    <mergeCell ref="U16:W16"/>
    <mergeCell ref="X16:Z16"/>
    <mergeCell ref="AA16:AC16"/>
    <mergeCell ref="AD16:AF16"/>
    <mergeCell ref="AA17:AF17"/>
    <mergeCell ref="E26:M26"/>
    <mergeCell ref="N26:X26"/>
    <mergeCell ref="Y26:AF26"/>
    <mergeCell ref="AD15:AF15"/>
    <mergeCell ref="B16:E16"/>
    <mergeCell ref="F16:H16"/>
    <mergeCell ref="I16:K16"/>
    <mergeCell ref="L16:N16"/>
    <mergeCell ref="O16:Q16"/>
    <mergeCell ref="D18:I18"/>
    <mergeCell ref="J18:N18"/>
    <mergeCell ref="O18:P18"/>
    <mergeCell ref="R18:S18"/>
    <mergeCell ref="B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K8:Q8"/>
    <mergeCell ref="B10:AF10"/>
    <mergeCell ref="C11:AF11"/>
    <mergeCell ref="B13:C13"/>
    <mergeCell ref="F13:Z13"/>
    <mergeCell ref="AA13:AC14"/>
    <mergeCell ref="AD13:AF14"/>
    <mergeCell ref="B14:E14"/>
    <mergeCell ref="F14:H14"/>
    <mergeCell ref="I14:K14"/>
    <mergeCell ref="L14:N14"/>
    <mergeCell ref="O14:Q14"/>
    <mergeCell ref="R14:T14"/>
    <mergeCell ref="U14:W14"/>
    <mergeCell ref="X14:Z14"/>
    <mergeCell ref="E4:L5"/>
    <mergeCell ref="N4:V4"/>
    <mergeCell ref="W4:AF4"/>
    <mergeCell ref="N5:V5"/>
    <mergeCell ref="W5:AF5"/>
    <mergeCell ref="E6:L6"/>
    <mergeCell ref="N6:V6"/>
    <mergeCell ref="W6:AF6"/>
    <mergeCell ref="N2:V2"/>
    <mergeCell ref="W2:AF2"/>
    <mergeCell ref="N3:V3"/>
    <mergeCell ref="X3:Y3"/>
    <mergeCell ref="Z3:AA3"/>
    <mergeCell ref="AB3:AC3"/>
    <mergeCell ref="AD3:AF3"/>
  </mergeCells>
  <pageMargins left="0.16" right="0.16" top="0.13" bottom="0.16" header="0.13" footer="0.16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K52"/>
  <sheetViews>
    <sheetView showGridLines="0" topLeftCell="H6" zoomScale="90" zoomScaleNormal="90" workbookViewId="0">
      <selection activeCell="AC35" sqref="AC35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74"/>
    <col min="7" max="7" width="31.44140625" style="74" customWidth="1"/>
    <col min="8" max="15" width="3.109375" style="74" customWidth="1"/>
    <col min="16" max="16" width="4.5546875" style="74" customWidth="1"/>
    <col min="17" max="17" width="4.5546875" style="49" customWidth="1"/>
    <col min="18" max="18" width="31.44140625" style="74" customWidth="1"/>
    <col min="19" max="26" width="3.21875" style="74" customWidth="1"/>
    <col min="29" max="31" width="31.44140625" customWidth="1"/>
  </cols>
  <sheetData>
    <row r="1" spans="2:37" s="66" customFormat="1">
      <c r="C1" s="646" t="s">
        <v>61</v>
      </c>
      <c r="D1" s="626"/>
      <c r="F1" s="72" t="s">
        <v>78</v>
      </c>
      <c r="G1" s="67" t="s">
        <v>22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9" t="s">
        <v>19</v>
      </c>
      <c r="P1" s="103"/>
      <c r="Q1" s="94"/>
      <c r="R1" s="67" t="s">
        <v>23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C1" s="76"/>
      <c r="AD1" s="77"/>
      <c r="AE1" s="192"/>
      <c r="AF1" s="192"/>
      <c r="AG1" s="192"/>
      <c r="AH1" s="192"/>
      <c r="AI1" s="192"/>
      <c r="AJ1" s="192"/>
      <c r="AK1" s="193"/>
    </row>
    <row r="2" spans="2:37" ht="15" thickBot="1">
      <c r="B2" s="302" t="s">
        <v>126</v>
      </c>
      <c r="C2" s="302" t="s">
        <v>78</v>
      </c>
    </row>
    <row r="3" spans="2:37" ht="15.6">
      <c r="B3" s="63" t="s">
        <v>25</v>
      </c>
      <c r="C3" s="63">
        <v>1</v>
      </c>
      <c r="D3" s="25" t="str">
        <f>IF(' I'!$X$2="","",' I'!$X$2)</f>
        <v>Fatih KARABAXHAKU (2)</v>
      </c>
    </row>
    <row r="4" spans="2:37" ht="16.2" thickBot="1">
      <c r="B4" s="64" t="s">
        <v>55</v>
      </c>
      <c r="C4" s="64">
        <v>2</v>
      </c>
      <c r="D4" s="26" t="str">
        <f>IF(' I'!$X$3="","",' I'!$X$3)</f>
        <v>Elvin Cokovic (9)</v>
      </c>
    </row>
    <row r="5" spans="2:37" ht="15.6">
      <c r="B5" s="64" t="s">
        <v>27</v>
      </c>
      <c r="C5" s="64">
        <v>3</v>
      </c>
      <c r="D5" s="29" t="str">
        <f>IF(' II'!$X$2="","",' II'!$X$2)</f>
        <v>Aulon BIVOLAKU  (1)</v>
      </c>
    </row>
    <row r="6" spans="2:37" ht="16.2" thickBot="1">
      <c r="B6" s="65" t="s">
        <v>54</v>
      </c>
      <c r="C6" s="65">
        <v>4</v>
      </c>
      <c r="D6" s="30" t="str">
        <f>IF(' II'!$X$3="","",' II'!$X$3)</f>
        <v>Milos RAHOVIC (10)</v>
      </c>
    </row>
    <row r="7" spans="2:37" ht="15.6">
      <c r="B7" s="78"/>
      <c r="C7" s="78"/>
      <c r="D7" s="74"/>
    </row>
    <row r="8" spans="2:37" ht="15.6">
      <c r="B8" s="78"/>
      <c r="C8" s="78"/>
      <c r="D8" s="74"/>
    </row>
    <row r="9" spans="2:37" ht="15.6">
      <c r="B9" s="78"/>
      <c r="C9" s="78"/>
      <c r="D9" s="74"/>
    </row>
    <row r="10" spans="2:37" ht="15.6">
      <c r="B10" s="78"/>
      <c r="C10" s="78"/>
      <c r="D10" s="74"/>
    </row>
    <row r="11" spans="2:37" ht="15.6">
      <c r="B11" s="78"/>
      <c r="C11" s="78"/>
      <c r="D11" s="74"/>
    </row>
    <row r="12" spans="2:37" ht="15.6">
      <c r="B12" s="78"/>
      <c r="C12" s="78"/>
      <c r="D12" s="74"/>
      <c r="AD12" s="61"/>
    </row>
    <row r="13" spans="2:37" s="42" customFormat="1" ht="15.6">
      <c r="B13" s="78"/>
      <c r="C13" s="78"/>
      <c r="D13" s="74"/>
      <c r="F13" s="101">
        <v>1</v>
      </c>
      <c r="G13" s="418" t="str">
        <f>IF(F13="","",VLOOKUP(F13,$C$3:$D$10,2,FALSE))</f>
        <v>Fatih KARABAXHAKU (2)</v>
      </c>
      <c r="H13" s="101">
        <v>9</v>
      </c>
      <c r="I13" s="101">
        <v>11</v>
      </c>
      <c r="J13" s="101">
        <v>13</v>
      </c>
      <c r="K13" s="101">
        <v>11</v>
      </c>
      <c r="L13" s="101"/>
      <c r="M13" s="101"/>
      <c r="N13" s="101"/>
      <c r="O13" s="19">
        <f>IF(H13="","",SUMPRODUCT(--(H13:N13&gt;H14:N14)))</f>
        <v>3</v>
      </c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74"/>
    </row>
    <row r="14" spans="2:37" ht="15.6">
      <c r="B14" s="78"/>
      <c r="C14" s="78"/>
      <c r="D14" s="74"/>
      <c r="F14" s="101">
        <v>4</v>
      </c>
      <c r="G14" s="177" t="str">
        <f>IF(F14="","",VLOOKUP(F14,$C$3:$D$10,2,FALSE))</f>
        <v>Milos RAHOVIC (10)</v>
      </c>
      <c r="H14" s="101">
        <v>11</v>
      </c>
      <c r="I14" s="101">
        <v>7</v>
      </c>
      <c r="J14" s="101">
        <v>11</v>
      </c>
      <c r="K14" s="101">
        <v>5</v>
      </c>
      <c r="L14" s="101"/>
      <c r="M14" s="101"/>
      <c r="N14" s="101"/>
      <c r="O14" s="19">
        <f>IF(H13="","",SUMPRODUCT(--(H13:N13&lt;H14:N14)))</f>
        <v>1</v>
      </c>
      <c r="P14" s="41"/>
    </row>
    <row r="15" spans="2:37" ht="15.6">
      <c r="B15" s="78"/>
      <c r="C15" s="78"/>
      <c r="D15" s="74"/>
      <c r="O15" s="105"/>
      <c r="AD15" s="627" t="str">
        <f>IF(Z25="","",IF(Z25&gt;Z26,R25,R26))</f>
        <v>Fatih KARABAXHAKU (2)</v>
      </c>
    </row>
    <row r="16" spans="2:37" ht="15.6">
      <c r="B16" s="78"/>
      <c r="C16" s="78"/>
      <c r="D16" s="74"/>
      <c r="O16" s="106"/>
      <c r="AC16" s="627" t="str">
        <f>IF(Z25="","",IF(Z25&lt;Z26,R25,R26))</f>
        <v>Elvin Cokovic (9)</v>
      </c>
      <c r="AD16" s="627"/>
      <c r="AE16" s="628" t="str">
        <f>IF(Z25=Z26,"",IF(Z34=Z35,R34,IF(Z34&gt;Z35,R34,R35)))</f>
        <v>Milos RAHOVIC (10)</v>
      </c>
    </row>
    <row r="17" spans="1:32" s="42" customFormat="1" ht="15.6">
      <c r="B17" s="78"/>
      <c r="C17" s="78"/>
      <c r="D17" s="74"/>
      <c r="F17" s="74"/>
      <c r="G17" s="74"/>
      <c r="H17" s="74"/>
      <c r="I17" s="74"/>
      <c r="J17" s="74"/>
      <c r="K17" s="74"/>
      <c r="L17" s="74"/>
      <c r="M17" s="74"/>
      <c r="N17" s="74"/>
      <c r="O17" s="106"/>
      <c r="P17" s="74"/>
      <c r="Q17" s="49"/>
      <c r="R17" s="74"/>
      <c r="S17" s="74"/>
      <c r="T17" s="74"/>
      <c r="U17" s="74"/>
      <c r="V17" s="74"/>
      <c r="W17" s="74"/>
      <c r="X17" s="74"/>
      <c r="Y17" s="74"/>
      <c r="Z17" s="34"/>
      <c r="AC17" s="627"/>
      <c r="AD17" s="627"/>
      <c r="AE17" s="628"/>
    </row>
    <row r="18" spans="1:32" ht="15.6">
      <c r="B18" s="78"/>
      <c r="C18" s="78"/>
      <c r="D18" s="74"/>
      <c r="O18" s="106"/>
      <c r="Z18" s="34"/>
      <c r="AC18" s="627"/>
      <c r="AE18" s="628"/>
    </row>
    <row r="19" spans="1:32" ht="16.2" thickBot="1">
      <c r="A19" s="49"/>
      <c r="B19" s="49"/>
      <c r="C19" s="78"/>
      <c r="D19" s="74"/>
      <c r="O19" s="106"/>
      <c r="AA19" s="49"/>
      <c r="AB19" s="49"/>
      <c r="AE19" s="629" t="str">
        <f>IF(Z25=Z26,"",IF(OR(Z34&gt;Z35,Z34&lt;Z35),"",R35))</f>
        <v>Aulon BIVOLAKU  (1)</v>
      </c>
    </row>
    <row r="20" spans="1:32" ht="16.2" thickBot="1">
      <c r="A20" s="49"/>
      <c r="B20" s="49"/>
      <c r="C20" s="78"/>
      <c r="D20" s="74"/>
      <c r="O20" s="106"/>
      <c r="AA20" s="49"/>
      <c r="AB20" s="49"/>
      <c r="AD20" s="631" t="s">
        <v>58</v>
      </c>
      <c r="AE20" s="629"/>
    </row>
    <row r="21" spans="1:32" s="42" customFormat="1" ht="16.2" thickBot="1">
      <c r="A21" s="49"/>
      <c r="B21" s="49"/>
      <c r="C21" s="78"/>
      <c r="D21" s="74"/>
      <c r="F21" s="74"/>
      <c r="G21" s="74"/>
      <c r="H21" s="74"/>
      <c r="I21" s="74"/>
      <c r="J21" s="74"/>
      <c r="K21" s="74"/>
      <c r="L21" s="74"/>
      <c r="M21" s="74"/>
      <c r="N21" s="74"/>
      <c r="O21" s="106"/>
      <c r="P21" s="74"/>
      <c r="Q21" s="49"/>
      <c r="R21" s="74"/>
      <c r="S21" s="74"/>
      <c r="T21" s="74"/>
      <c r="U21" s="74"/>
      <c r="V21" s="74"/>
      <c r="W21" s="74"/>
      <c r="X21" s="74"/>
      <c r="Y21" s="74"/>
      <c r="Z21" s="74"/>
      <c r="AA21" s="49"/>
      <c r="AB21" s="49"/>
      <c r="AC21" s="634" t="s">
        <v>59</v>
      </c>
      <c r="AD21" s="632"/>
      <c r="AE21" s="630"/>
    </row>
    <row r="22" spans="1:32" ht="15.6">
      <c r="A22" s="49"/>
      <c r="B22" s="49"/>
      <c r="C22" s="78"/>
      <c r="D22" s="74"/>
      <c r="O22" s="106"/>
      <c r="AA22" s="49"/>
      <c r="AB22" s="49"/>
      <c r="AC22" s="635"/>
      <c r="AD22" s="632"/>
      <c r="AE22" s="637" t="s">
        <v>60</v>
      </c>
    </row>
    <row r="23" spans="1:32" ht="16.2" thickBot="1">
      <c r="A23" s="49"/>
      <c r="B23" s="49"/>
      <c r="C23" s="78"/>
      <c r="D23" s="74"/>
      <c r="O23" s="106"/>
      <c r="AA23" s="49"/>
      <c r="AB23" s="49"/>
      <c r="AC23" s="636"/>
      <c r="AD23" s="633"/>
      <c r="AE23" s="638"/>
    </row>
    <row r="24" spans="1:32" ht="15.6">
      <c r="A24" s="49"/>
      <c r="B24" s="49"/>
      <c r="C24" s="78"/>
      <c r="D24" s="74"/>
      <c r="O24" s="106"/>
      <c r="AA24" s="49"/>
      <c r="AB24" s="49"/>
    </row>
    <row r="25" spans="1:32" s="42" customFormat="1" ht="16.2" thickBot="1">
      <c r="A25" s="49"/>
      <c r="B25" s="49"/>
      <c r="C25" s="78"/>
      <c r="D25" s="74"/>
      <c r="F25" s="74"/>
      <c r="G25" s="74"/>
      <c r="H25" s="74"/>
      <c r="I25" s="74"/>
      <c r="J25" s="74"/>
      <c r="K25" s="74"/>
      <c r="L25" s="74"/>
      <c r="M25" s="74"/>
      <c r="N25" s="74"/>
      <c r="O25" s="106"/>
      <c r="P25" s="74"/>
      <c r="Q25" s="49"/>
      <c r="R25" s="123" t="str">
        <f>IF(O13="","",IF(O13&gt;O14,G13,G14))</f>
        <v>Fatih KARABAXHAKU (2)</v>
      </c>
      <c r="S25" s="101">
        <v>11</v>
      </c>
      <c r="T25" s="101">
        <v>11</v>
      </c>
      <c r="U25" s="101">
        <v>11</v>
      </c>
      <c r="V25" s="101"/>
      <c r="W25" s="101"/>
      <c r="X25" s="101"/>
      <c r="Y25" s="101"/>
      <c r="Z25" s="19">
        <f>IF(S25="","",SUMPRODUCT(--(S25:Y25&gt;S26:Y26)))</f>
        <v>3</v>
      </c>
      <c r="AA25" s="49"/>
      <c r="AB25" s="49"/>
    </row>
    <row r="26" spans="1:32" ht="15.6">
      <c r="A26" s="49"/>
      <c r="B26" s="49"/>
      <c r="C26" s="78"/>
      <c r="D26" s="74"/>
      <c r="O26" s="106"/>
      <c r="P26" s="104"/>
      <c r="Q26" s="89"/>
      <c r="R26" s="123" t="str">
        <f>IF(O37="","",IF(O37&gt;O38,G37,G38))</f>
        <v>Elvin Cokovic (9)</v>
      </c>
      <c r="S26" s="101">
        <v>4</v>
      </c>
      <c r="T26" s="101">
        <v>2</v>
      </c>
      <c r="U26" s="101">
        <v>5</v>
      </c>
      <c r="V26" s="101"/>
      <c r="W26" s="101"/>
      <c r="X26" s="101"/>
      <c r="Y26" s="101"/>
      <c r="Z26" s="19">
        <f>IF(S25="","",SUMPRODUCT(--(S25:Y25&lt;S26:Y26)))</f>
        <v>0</v>
      </c>
      <c r="AA26" s="49"/>
      <c r="AB26" s="419"/>
      <c r="AC26" s="420"/>
      <c r="AD26" s="420"/>
      <c r="AE26" s="420"/>
      <c r="AF26" s="421"/>
    </row>
    <row r="27" spans="1:32" ht="15.6">
      <c r="C27" s="73"/>
      <c r="D27" s="74"/>
      <c r="O27" s="106"/>
      <c r="Q27" s="53"/>
      <c r="AA27" s="49"/>
      <c r="AB27" s="639" t="s">
        <v>81</v>
      </c>
      <c r="AC27" s="617"/>
      <c r="AD27" s="617"/>
      <c r="AE27" s="617"/>
      <c r="AF27" s="640"/>
    </row>
    <row r="28" spans="1:32" ht="15.6">
      <c r="C28" s="73"/>
      <c r="D28" s="74"/>
      <c r="O28" s="106"/>
      <c r="Q28" s="53"/>
      <c r="AA28" s="49"/>
      <c r="AB28" s="422">
        <v>1</v>
      </c>
      <c r="AC28" s="379" t="s">
        <v>82</v>
      </c>
      <c r="AD28" s="619" t="str">
        <f>IF(Z25="","",IF(Z25&gt;Z26,R25,R26))</f>
        <v>Fatih KARABAXHAKU (2)</v>
      </c>
      <c r="AE28" s="619"/>
      <c r="AF28" s="641"/>
    </row>
    <row r="29" spans="1:32" s="42" customFormat="1" ht="15.6">
      <c r="C29" s="73"/>
      <c r="D29" s="74"/>
      <c r="F29" s="74"/>
      <c r="G29" s="74"/>
      <c r="H29" s="74"/>
      <c r="I29" s="74"/>
      <c r="J29" s="74"/>
      <c r="K29" s="74"/>
      <c r="L29" s="74"/>
      <c r="M29" s="74"/>
      <c r="N29" s="74"/>
      <c r="O29" s="106"/>
      <c r="P29" s="74"/>
      <c r="Q29" s="53"/>
      <c r="R29" s="74"/>
      <c r="S29" s="74"/>
      <c r="T29" s="74"/>
      <c r="U29" s="74"/>
      <c r="V29" s="74"/>
      <c r="W29" s="74"/>
      <c r="X29" s="74"/>
      <c r="Y29" s="74"/>
      <c r="Z29" s="74"/>
      <c r="AA29" s="49"/>
      <c r="AB29" s="423">
        <v>2</v>
      </c>
      <c r="AC29" s="117" t="s">
        <v>79</v>
      </c>
      <c r="AD29" s="620" t="str">
        <f>IF(Z25="","",IF(Z25&lt;Z26,R25,R26))</f>
        <v>Elvin Cokovic (9)</v>
      </c>
      <c r="AE29" s="620"/>
      <c r="AF29" s="642"/>
    </row>
    <row r="30" spans="1:32" ht="15.6">
      <c r="C30" s="73"/>
      <c r="D30" s="74"/>
      <c r="O30" s="106"/>
      <c r="Q30" s="53"/>
      <c r="R30" s="58" t="s">
        <v>56</v>
      </c>
      <c r="AA30" s="49"/>
      <c r="AB30" s="424">
        <v>3</v>
      </c>
      <c r="AC30" s="22" t="str">
        <f>IF(Z34="","Semi-Finalist","Third Place")</f>
        <v>Semi-Finalist</v>
      </c>
      <c r="AD30" s="621" t="str">
        <f>IF(Z25=Z26,"",IF(Z34=Z35,R34,IF(Z34&gt;Z35,R34,R35)))</f>
        <v>Milos RAHOVIC (10)</v>
      </c>
      <c r="AE30" s="621"/>
      <c r="AF30" s="643"/>
    </row>
    <row r="31" spans="1:32" ht="16.2" thickBot="1">
      <c r="C31" s="73"/>
      <c r="D31" s="74"/>
      <c r="O31" s="106"/>
      <c r="Q31" s="53"/>
      <c r="AA31" s="49"/>
      <c r="AB31" s="425" t="str">
        <f>IF(Z35="","3","4")</f>
        <v>3</v>
      </c>
      <c r="AC31" s="426" t="str">
        <f>IF(Z35="","Semi-Finalist","Fourth Place")</f>
        <v>Semi-Finalist</v>
      </c>
      <c r="AD31" s="644" t="str">
        <f>IF(Z25=Z26,"",IF(Z34=Z35,R35,IF(Z34&lt;Z35,R34,R35)))</f>
        <v>Aulon BIVOLAKU  (1)</v>
      </c>
      <c r="AE31" s="644"/>
      <c r="AF31" s="645"/>
    </row>
    <row r="32" spans="1:32" ht="15.6">
      <c r="C32" s="73"/>
      <c r="D32" s="74"/>
      <c r="O32" s="106"/>
      <c r="Q32" s="53"/>
      <c r="AA32" s="49"/>
      <c r="AB32" s="189"/>
      <c r="AC32" s="75"/>
      <c r="AD32" s="615"/>
      <c r="AE32" s="615"/>
      <c r="AF32" s="615"/>
    </row>
    <row r="33" spans="3:32" s="42" customFormat="1" ht="15.6">
      <c r="C33" s="73"/>
      <c r="D33" s="74"/>
      <c r="F33" s="74"/>
      <c r="G33" s="74"/>
      <c r="H33" s="74"/>
      <c r="I33" s="74"/>
      <c r="J33" s="74"/>
      <c r="K33" s="74"/>
      <c r="L33" s="74"/>
      <c r="M33" s="74"/>
      <c r="N33" s="74"/>
      <c r="O33" s="106"/>
      <c r="P33" s="74"/>
      <c r="Q33" s="53"/>
      <c r="R33" s="74"/>
      <c r="S33" s="74"/>
      <c r="T33" s="74"/>
      <c r="U33" s="74"/>
      <c r="V33" s="74"/>
      <c r="W33" s="74"/>
      <c r="X33" s="74"/>
      <c r="Y33" s="74"/>
      <c r="Z33" s="74"/>
      <c r="AA33" s="49"/>
      <c r="AB33" s="189"/>
      <c r="AC33" s="75"/>
      <c r="AD33" s="615"/>
      <c r="AE33" s="615"/>
      <c r="AF33" s="615"/>
    </row>
    <row r="34" spans="3:32" ht="15.6">
      <c r="C34" s="73"/>
      <c r="D34" s="74"/>
      <c r="O34" s="106"/>
      <c r="Q34" s="86"/>
      <c r="R34" s="124" t="str">
        <f>IF(O13="","",IF(O13&lt;O14,G13,G14))</f>
        <v>Milos RAHOVIC (10)</v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A34" s="49"/>
      <c r="AB34" s="189"/>
      <c r="AC34" s="75"/>
      <c r="AD34" s="615"/>
      <c r="AE34" s="615"/>
      <c r="AF34" s="615"/>
    </row>
    <row r="35" spans="3:32">
      <c r="O35" s="106"/>
      <c r="R35" s="124" t="str">
        <f>IF(O37="","",IF(O37&lt;O38,G37,G38))</f>
        <v>Aulon BIVOLAKU  (1)</v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A35" s="49"/>
      <c r="AB35" s="189"/>
      <c r="AC35" s="75"/>
      <c r="AD35" s="615"/>
      <c r="AE35" s="615"/>
      <c r="AF35" s="615"/>
    </row>
    <row r="36" spans="3:32">
      <c r="O36" s="107"/>
      <c r="AA36" s="49"/>
      <c r="AB36" s="189"/>
      <c r="AC36" s="75"/>
      <c r="AD36" s="615"/>
      <c r="AE36" s="615"/>
      <c r="AF36" s="615"/>
    </row>
    <row r="37" spans="3:32" s="42" customFormat="1">
      <c r="F37" s="101">
        <v>3</v>
      </c>
      <c r="G37" s="177" t="str">
        <f>IF(F37="","",VLOOKUP(F37,$C$3:$D$10,2,FALSE))</f>
        <v>Aulon BIVOLAKU  (1)</v>
      </c>
      <c r="H37" s="101">
        <v>8</v>
      </c>
      <c r="I37" s="101">
        <v>6</v>
      </c>
      <c r="J37" s="101">
        <v>6</v>
      </c>
      <c r="K37" s="101"/>
      <c r="L37" s="101"/>
      <c r="M37" s="101"/>
      <c r="N37" s="101"/>
      <c r="O37" s="19">
        <f>IF(H37="","",SUMPRODUCT(--(H37:N37&gt;H38:N38)))</f>
        <v>0</v>
      </c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74"/>
      <c r="AA37" s="49"/>
      <c r="AB37" s="189"/>
      <c r="AC37" s="75"/>
      <c r="AD37" s="615"/>
      <c r="AE37" s="615"/>
      <c r="AF37" s="615"/>
    </row>
    <row r="38" spans="3:32">
      <c r="F38" s="101">
        <v>2</v>
      </c>
      <c r="G38" s="418" t="str">
        <f>IF(F38="","",VLOOKUP(F38,$C$3:$D$10,2,FALSE))</f>
        <v>Elvin Cokovic (9)</v>
      </c>
      <c r="H38" s="101">
        <v>11</v>
      </c>
      <c r="I38" s="101">
        <v>11</v>
      </c>
      <c r="J38" s="101">
        <v>11</v>
      </c>
      <c r="K38" s="101"/>
      <c r="L38" s="101"/>
      <c r="M38" s="101"/>
      <c r="N38" s="101"/>
      <c r="O38" s="19">
        <f>IF(H37="","",SUMPRODUCT(--(H37:N37&lt;H38:N38)))</f>
        <v>3</v>
      </c>
      <c r="P38" s="41"/>
      <c r="AA38" s="49"/>
      <c r="AB38" s="189"/>
      <c r="AC38" s="75"/>
      <c r="AD38" s="615"/>
      <c r="AE38" s="615"/>
      <c r="AF38" s="615"/>
    </row>
    <row r="39" spans="3:32">
      <c r="AA39" s="49"/>
      <c r="AB39" s="189"/>
      <c r="AC39" s="75"/>
      <c r="AD39" s="615"/>
      <c r="AE39" s="615"/>
      <c r="AF39" s="615"/>
    </row>
    <row r="40" spans="3:32">
      <c r="AA40" s="49"/>
      <c r="AB40" s="189"/>
      <c r="AC40" s="75"/>
      <c r="AD40" s="615"/>
      <c r="AE40" s="615"/>
      <c r="AF40" s="615"/>
    </row>
    <row r="41" spans="3:32" s="42" customFormat="1"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49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189"/>
      <c r="AC41" s="75"/>
      <c r="AD41" s="615"/>
      <c r="AE41" s="615"/>
      <c r="AF41" s="615"/>
    </row>
    <row r="42" spans="3:32">
      <c r="AA42" s="49"/>
      <c r="AB42" s="189"/>
      <c r="AC42" s="75"/>
      <c r="AD42" s="615"/>
      <c r="AE42" s="615"/>
      <c r="AF42" s="615"/>
    </row>
    <row r="43" spans="3:32">
      <c r="AA43" s="49"/>
      <c r="AB43" s="189"/>
      <c r="AC43" s="75"/>
      <c r="AD43" s="615"/>
      <c r="AE43" s="615"/>
      <c r="AF43" s="615"/>
    </row>
    <row r="44" spans="3:32">
      <c r="AA44" s="49"/>
      <c r="AB44" s="49"/>
    </row>
    <row r="45" spans="3:32" s="42" customFormat="1"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49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49"/>
    </row>
    <row r="46" spans="3:32">
      <c r="AA46" s="49"/>
      <c r="AB46" s="49"/>
    </row>
    <row r="47" spans="3:32">
      <c r="AA47" s="49"/>
      <c r="AB47" s="49"/>
    </row>
    <row r="48" spans="3:32">
      <c r="AA48" s="49"/>
      <c r="AB48" s="49"/>
    </row>
    <row r="49" spans="6:32" s="42" customFormat="1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49"/>
      <c r="R49" s="74"/>
      <c r="S49" s="74"/>
      <c r="T49" s="74"/>
      <c r="U49" s="74"/>
      <c r="V49" s="74"/>
      <c r="W49" s="74"/>
      <c r="X49" s="74"/>
      <c r="Y49" s="74"/>
      <c r="Z49" s="34"/>
    </row>
    <row r="50" spans="6:32">
      <c r="AC50" s="75"/>
      <c r="AD50" s="615"/>
      <c r="AE50" s="615"/>
      <c r="AF50" s="615"/>
    </row>
    <row r="51" spans="6:32">
      <c r="AC51" s="75"/>
      <c r="AD51" s="615"/>
      <c r="AE51" s="615"/>
      <c r="AF51" s="615"/>
    </row>
    <row r="52" spans="6:32">
      <c r="AC52" s="75"/>
      <c r="AD52" s="615"/>
      <c r="AE52" s="615"/>
      <c r="AF52" s="615"/>
    </row>
  </sheetData>
  <sheetProtection algorithmName="SHA-512" hashValue="De7HXrKdIS8+wsvdDPrrWaYSpeTfT8blJlAM3WMIivcoAzQsrVpps3hLgxN+t0BjRsAbSpftVhU/CygArbWP5w==" saltValue="zTfQdQFY+Qr6pRzNahkdBg==" spinCount="100000" sheet="1" objects="1" scenarios="1"/>
  <mergeCells count="28">
    <mergeCell ref="C1:D1"/>
    <mergeCell ref="AD15:AD17"/>
    <mergeCell ref="AC16:AC18"/>
    <mergeCell ref="AE16:AE18"/>
    <mergeCell ref="AE19:AE21"/>
    <mergeCell ref="AD20:AD23"/>
    <mergeCell ref="AC21:AC23"/>
    <mergeCell ref="AE22:AE23"/>
    <mergeCell ref="AD38:AF38"/>
    <mergeCell ref="AB27:AF27"/>
    <mergeCell ref="AD28:AF28"/>
    <mergeCell ref="AD29:AF29"/>
    <mergeCell ref="AD30:AF30"/>
    <mergeCell ref="AD31:AF31"/>
    <mergeCell ref="AD32:AF32"/>
    <mergeCell ref="AD33:AF33"/>
    <mergeCell ref="AD34:AF34"/>
    <mergeCell ref="AD35:AF35"/>
    <mergeCell ref="AD36:AF36"/>
    <mergeCell ref="AD37:AF37"/>
    <mergeCell ref="AD51:AF51"/>
    <mergeCell ref="AD52:AF52"/>
    <mergeCell ref="AD39:AF39"/>
    <mergeCell ref="AD40:AF40"/>
    <mergeCell ref="AD41:AF41"/>
    <mergeCell ref="AD42:AF42"/>
    <mergeCell ref="AD43:AF43"/>
    <mergeCell ref="AD50:AF5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zoomScaleNormal="100" workbookViewId="0">
      <selection activeCell="W90" sqref="W90:AF90"/>
    </sheetView>
  </sheetViews>
  <sheetFormatPr defaultColWidth="9.109375" defaultRowHeight="15.6"/>
  <cols>
    <col min="1" max="1" width="1.33203125" style="389" customWidth="1"/>
    <col min="2" max="2" width="11" style="392" customWidth="1"/>
    <col min="3" max="3" width="16.44140625" style="393" customWidth="1"/>
    <col min="4" max="4" width="4" style="392" customWidth="1"/>
    <col min="5" max="5" width="28.33203125" style="393" customWidth="1"/>
    <col min="6" max="26" width="2.88671875" style="393" customWidth="1"/>
    <col min="27" max="29" width="3.33203125" style="393" customWidth="1"/>
    <col min="30" max="30" width="3.6640625" style="393" customWidth="1"/>
    <col min="31" max="31" width="1.44140625" style="393" customWidth="1"/>
    <col min="32" max="32" width="3.6640625" style="393" customWidth="1"/>
    <col min="33" max="16384" width="9.109375" style="393"/>
  </cols>
  <sheetData>
    <row r="1" spans="1:32" s="391" customFormat="1" ht="16.2" thickBot="1">
      <c r="A1" s="389">
        <v>1</v>
      </c>
      <c r="B1" s="390"/>
      <c r="D1" s="390"/>
      <c r="K1" s="390"/>
      <c r="AF1" s="391">
        <v>1</v>
      </c>
    </row>
    <row r="2" spans="1:32" ht="16.2" thickBot="1">
      <c r="N2" s="493" t="s">
        <v>140</v>
      </c>
      <c r="O2" s="494"/>
      <c r="P2" s="494"/>
      <c r="Q2" s="494"/>
      <c r="R2" s="494"/>
      <c r="S2" s="494"/>
      <c r="T2" s="494"/>
      <c r="U2" s="495"/>
      <c r="V2" s="495"/>
      <c r="W2" s="496" t="s">
        <v>141</v>
      </c>
      <c r="X2" s="496"/>
      <c r="Y2" s="496"/>
      <c r="Z2" s="496"/>
      <c r="AA2" s="496"/>
      <c r="AB2" s="496"/>
      <c r="AC2" s="496"/>
      <c r="AD2" s="496"/>
      <c r="AE2" s="496"/>
      <c r="AF2" s="497"/>
    </row>
    <row r="3" spans="1:32" ht="16.2" thickBot="1">
      <c r="N3" s="498" t="s">
        <v>142</v>
      </c>
      <c r="O3" s="499"/>
      <c r="P3" s="499"/>
      <c r="Q3" s="499"/>
      <c r="R3" s="499"/>
      <c r="S3" s="499"/>
      <c r="T3" s="499"/>
      <c r="U3" s="500"/>
      <c r="V3" s="500"/>
      <c r="W3" s="417">
        <v>9</v>
      </c>
      <c r="X3" s="501" t="s">
        <v>161</v>
      </c>
      <c r="Y3" s="501"/>
      <c r="Z3" s="502">
        <v>2020</v>
      </c>
      <c r="AA3" s="502"/>
      <c r="AB3" s="503"/>
      <c r="AC3" s="503"/>
      <c r="AD3" s="504"/>
      <c r="AE3" s="502"/>
      <c r="AF3" s="505"/>
    </row>
    <row r="4" spans="1:32" ht="17.399999999999999" customHeight="1" thickBot="1">
      <c r="E4" s="506"/>
      <c r="F4" s="506"/>
      <c r="G4" s="506"/>
      <c r="H4" s="506"/>
      <c r="I4" s="506"/>
      <c r="J4" s="506"/>
      <c r="K4" s="506"/>
      <c r="L4" s="506"/>
      <c r="N4" s="507" t="s">
        <v>143</v>
      </c>
      <c r="O4" s="508"/>
      <c r="P4" s="508"/>
      <c r="Q4" s="508"/>
      <c r="R4" s="508"/>
      <c r="S4" s="508"/>
      <c r="T4" s="508"/>
      <c r="U4" s="509"/>
      <c r="V4" s="509"/>
      <c r="W4" s="510" t="s">
        <v>162</v>
      </c>
      <c r="X4" s="510"/>
      <c r="Y4" s="510"/>
      <c r="Z4" s="510"/>
      <c r="AA4" s="510"/>
      <c r="AB4" s="510"/>
      <c r="AC4" s="510"/>
      <c r="AD4" s="510"/>
      <c r="AE4" s="510"/>
      <c r="AF4" s="511"/>
    </row>
    <row r="5" spans="1:32" ht="17.399999999999999" customHeight="1" thickBot="1">
      <c r="E5" s="506"/>
      <c r="F5" s="506"/>
      <c r="G5" s="506"/>
      <c r="H5" s="506"/>
      <c r="I5" s="506"/>
      <c r="J5" s="506"/>
      <c r="K5" s="506"/>
      <c r="L5" s="506"/>
      <c r="N5" s="498" t="s">
        <v>144</v>
      </c>
      <c r="O5" s="499"/>
      <c r="P5" s="499"/>
      <c r="Q5" s="499"/>
      <c r="R5" s="499"/>
      <c r="S5" s="499"/>
      <c r="T5" s="499"/>
      <c r="U5" s="500"/>
      <c r="V5" s="500"/>
      <c r="W5" s="512" t="s">
        <v>169</v>
      </c>
      <c r="X5" s="512"/>
      <c r="Y5" s="512"/>
      <c r="Z5" s="512"/>
      <c r="AA5" s="512"/>
      <c r="AB5" s="512"/>
      <c r="AC5" s="512"/>
      <c r="AD5" s="512"/>
      <c r="AE5" s="512"/>
      <c r="AF5" s="513"/>
    </row>
    <row r="6" spans="1:32" ht="18" thickBot="1">
      <c r="E6" s="540"/>
      <c r="F6" s="540"/>
      <c r="G6" s="540"/>
      <c r="H6" s="540"/>
      <c r="I6" s="540"/>
      <c r="J6" s="540"/>
      <c r="K6" s="540"/>
      <c r="L6" s="540"/>
      <c r="N6" s="529" t="s">
        <v>146</v>
      </c>
      <c r="O6" s="530"/>
      <c r="P6" s="530"/>
      <c r="Q6" s="530"/>
      <c r="R6" s="530"/>
      <c r="S6" s="530"/>
      <c r="T6" s="530"/>
      <c r="U6" s="531"/>
      <c r="V6" s="531"/>
      <c r="W6" s="532"/>
      <c r="X6" s="532"/>
      <c r="Y6" s="532"/>
      <c r="Z6" s="532"/>
      <c r="AA6" s="532"/>
      <c r="AB6" s="532"/>
      <c r="AC6" s="532"/>
      <c r="AD6" s="532"/>
      <c r="AE6" s="532"/>
      <c r="AF6" s="533"/>
    </row>
    <row r="7" spans="1:32" ht="17.399999999999999">
      <c r="E7" s="428"/>
      <c r="F7" s="428"/>
      <c r="G7" s="428"/>
      <c r="H7" s="428"/>
      <c r="I7" s="428"/>
      <c r="J7" s="428"/>
      <c r="K7" s="428"/>
      <c r="L7" s="428"/>
      <c r="N7" s="395"/>
      <c r="O7" s="395"/>
      <c r="P7" s="395"/>
      <c r="Q7" s="395"/>
      <c r="R7" s="395"/>
      <c r="S7" s="395"/>
      <c r="T7" s="395"/>
      <c r="U7" s="395"/>
      <c r="V7" s="395"/>
      <c r="W7" s="427"/>
      <c r="X7" s="427"/>
      <c r="Y7" s="427"/>
      <c r="Z7" s="427"/>
      <c r="AA7" s="427"/>
      <c r="AB7" s="427"/>
      <c r="AC7" s="427"/>
      <c r="AD7" s="427"/>
      <c r="AE7" s="427"/>
      <c r="AF7" s="427"/>
    </row>
    <row r="8" spans="1:32" ht="17.399999999999999">
      <c r="E8" s="428"/>
      <c r="F8" s="428"/>
      <c r="G8" s="428"/>
      <c r="H8" s="428"/>
      <c r="I8" s="428"/>
      <c r="J8" s="428"/>
      <c r="K8" s="540" t="s">
        <v>147</v>
      </c>
      <c r="L8" s="540"/>
      <c r="M8" s="540"/>
      <c r="N8" s="540"/>
      <c r="O8" s="540"/>
      <c r="P8" s="540"/>
      <c r="Q8" s="540"/>
      <c r="R8" s="395"/>
      <c r="S8" s="395"/>
      <c r="T8" s="395"/>
      <c r="U8" s="395"/>
      <c r="V8" s="395"/>
      <c r="W8" s="427"/>
      <c r="X8" s="427"/>
      <c r="Y8" s="427"/>
      <c r="Z8" s="427"/>
      <c r="AA8" s="427"/>
      <c r="AB8" s="427"/>
      <c r="AC8" s="427"/>
      <c r="AD8" s="427"/>
      <c r="AE8" s="427"/>
      <c r="AF8" s="427"/>
    </row>
    <row r="9" spans="1:32" ht="5.4" customHeight="1">
      <c r="C9" s="397"/>
    </row>
    <row r="10" spans="1:32" ht="12" customHeight="1"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</row>
    <row r="11" spans="1:32">
      <c r="C11" s="542" t="s">
        <v>163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</row>
    <row r="12" spans="1:32" ht="16.2" thickBot="1"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</row>
    <row r="13" spans="1:32" s="402" customFormat="1" ht="16.2" customHeight="1" thickBot="1">
      <c r="A13" s="399"/>
      <c r="B13" s="543"/>
      <c r="C13" s="543"/>
      <c r="D13" s="400"/>
      <c r="E13" s="432"/>
      <c r="F13" s="544" t="s">
        <v>148</v>
      </c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6"/>
      <c r="AA13" s="547" t="s">
        <v>149</v>
      </c>
      <c r="AB13" s="548"/>
      <c r="AC13" s="549"/>
      <c r="AD13" s="553" t="s">
        <v>150</v>
      </c>
      <c r="AE13" s="554"/>
      <c r="AF13" s="555"/>
    </row>
    <row r="14" spans="1:32" ht="16.2" thickBot="1">
      <c r="B14" s="557" t="s">
        <v>151</v>
      </c>
      <c r="C14" s="512"/>
      <c r="D14" s="512"/>
      <c r="E14" s="513"/>
      <c r="F14" s="512" t="s">
        <v>8</v>
      </c>
      <c r="G14" s="512"/>
      <c r="H14" s="513"/>
      <c r="I14" s="557" t="s">
        <v>9</v>
      </c>
      <c r="J14" s="512"/>
      <c r="K14" s="513"/>
      <c r="L14" s="557" t="s">
        <v>10</v>
      </c>
      <c r="M14" s="512"/>
      <c r="N14" s="513"/>
      <c r="O14" s="557" t="s">
        <v>11</v>
      </c>
      <c r="P14" s="512"/>
      <c r="Q14" s="513"/>
      <c r="R14" s="557" t="s">
        <v>12</v>
      </c>
      <c r="S14" s="512"/>
      <c r="T14" s="513"/>
      <c r="U14" s="557" t="s">
        <v>13</v>
      </c>
      <c r="V14" s="512"/>
      <c r="W14" s="513"/>
      <c r="X14" s="557" t="s">
        <v>14</v>
      </c>
      <c r="Y14" s="512"/>
      <c r="Z14" s="513"/>
      <c r="AA14" s="550"/>
      <c r="AB14" s="551"/>
      <c r="AC14" s="552"/>
      <c r="AD14" s="556"/>
      <c r="AE14" s="532"/>
      <c r="AF14" s="533"/>
    </row>
    <row r="15" spans="1:32" s="404" customFormat="1" ht="54" customHeight="1" thickBot="1">
      <c r="A15" s="403"/>
      <c r="B15" s="534" t="str">
        <f>IF('KO4(2 G)'!G13="","",'KO4(2 G)'!G13)</f>
        <v>Fatih KARABAXHAKU (2)</v>
      </c>
      <c r="C15" s="535"/>
      <c r="D15" s="535"/>
      <c r="E15" s="536"/>
      <c r="F15" s="647">
        <f>IF('KO4(2 G)'!H13="","",'KO4(2 G)'!H13)</f>
        <v>9</v>
      </c>
      <c r="G15" s="516"/>
      <c r="H15" s="517"/>
      <c r="I15" s="647">
        <f>IF('KO4(2 G)'!I13="","",'KO4(2 G)'!I13)</f>
        <v>11</v>
      </c>
      <c r="J15" s="516"/>
      <c r="K15" s="517"/>
      <c r="L15" s="647">
        <f>IF('KO4(2 G)'!J13="","",'KO4(2 G)'!J13)</f>
        <v>13</v>
      </c>
      <c r="M15" s="516"/>
      <c r="N15" s="517"/>
      <c r="O15" s="647">
        <f>IF('KO4(2 G)'!K13="","",'KO4(2 G)'!K13)</f>
        <v>11</v>
      </c>
      <c r="P15" s="516"/>
      <c r="Q15" s="517"/>
      <c r="R15" s="647" t="str">
        <f>IF('KO4(2 G)'!L13="","",'KO4(2 G)'!L13)</f>
        <v/>
      </c>
      <c r="S15" s="516"/>
      <c r="T15" s="517"/>
      <c r="U15" s="647" t="str">
        <f>IF('KO4(2 G)'!M13="","",'KO4(2 G)'!M13)</f>
        <v/>
      </c>
      <c r="V15" s="516"/>
      <c r="W15" s="517"/>
      <c r="X15" s="647" t="str">
        <f>IF('KO4(2 G)'!N13="","",'KO4(2 G)'!N13)</f>
        <v/>
      </c>
      <c r="Y15" s="516"/>
      <c r="Z15" s="517"/>
      <c r="AA15" s="512">
        <f>IF(F15="","",SUMPRODUCT(--(F15:Z15&gt;F16:Z16)))</f>
        <v>3</v>
      </c>
      <c r="AB15" s="512"/>
      <c r="AC15" s="513"/>
      <c r="AD15" s="593"/>
      <c r="AE15" s="594"/>
      <c r="AF15" s="595"/>
    </row>
    <row r="16" spans="1:32" s="404" customFormat="1" ht="54" customHeight="1" thickBot="1">
      <c r="A16" s="403"/>
      <c r="B16" s="534" t="str">
        <f>IF('KO4(2 G)'!G14="","",'KO4(2 G)'!G14)</f>
        <v>Milos RAHOVIC (10)</v>
      </c>
      <c r="C16" s="535"/>
      <c r="D16" s="535"/>
      <c r="E16" s="536"/>
      <c r="F16" s="647">
        <f>IF('KO4(2 G)'!H14="","",'KO4(2 G)'!H14)</f>
        <v>11</v>
      </c>
      <c r="G16" s="516"/>
      <c r="H16" s="517"/>
      <c r="I16" s="647">
        <f>IF('KO4(2 G)'!I14="","",'KO4(2 G)'!I14)</f>
        <v>7</v>
      </c>
      <c r="J16" s="516"/>
      <c r="K16" s="517"/>
      <c r="L16" s="647">
        <f>IF('KO4(2 G)'!J14="","",'KO4(2 G)'!J14)</f>
        <v>11</v>
      </c>
      <c r="M16" s="516"/>
      <c r="N16" s="517"/>
      <c r="O16" s="647">
        <f>IF('KO4(2 G)'!K14="","",'KO4(2 G)'!K14)</f>
        <v>5</v>
      </c>
      <c r="P16" s="516"/>
      <c r="Q16" s="517"/>
      <c r="R16" s="647" t="str">
        <f>IF('KO4(2 G)'!L14="","",'KO4(2 G)'!L14)</f>
        <v/>
      </c>
      <c r="S16" s="516"/>
      <c r="T16" s="517"/>
      <c r="U16" s="647" t="str">
        <f>IF('KO4(2 G)'!M14="","",'KO4(2 G)'!M14)</f>
        <v/>
      </c>
      <c r="V16" s="516"/>
      <c r="W16" s="517"/>
      <c r="X16" s="647" t="str">
        <f>IF('KO4(2 G)'!N14="","",'KO4(2 G)'!N14)</f>
        <v/>
      </c>
      <c r="Y16" s="516"/>
      <c r="Z16" s="517"/>
      <c r="AA16" s="512">
        <f>IF(F16="","",SUMPRODUCT(--(F16:Z16&gt;F15:Z15)))</f>
        <v>1</v>
      </c>
      <c r="AB16" s="512"/>
      <c r="AC16" s="513"/>
      <c r="AD16" s="558"/>
      <c r="AE16" s="559"/>
      <c r="AF16" s="560"/>
    </row>
    <row r="17" spans="1:32" s="404" customFormat="1" ht="32.4" customHeight="1" thickBot="1">
      <c r="A17" s="403"/>
      <c r="B17" s="432"/>
      <c r="C17" s="405"/>
      <c r="D17" s="405"/>
      <c r="E17" s="405"/>
      <c r="F17" s="405"/>
      <c r="G17" s="431"/>
      <c r="H17" s="405"/>
      <c r="I17" s="405"/>
      <c r="J17" s="431"/>
      <c r="K17" s="405"/>
      <c r="L17" s="405"/>
      <c r="M17" s="431"/>
      <c r="N17" s="405"/>
      <c r="O17" s="405"/>
      <c r="P17" s="405"/>
      <c r="Q17" s="405"/>
      <c r="R17" s="405"/>
      <c r="S17" s="405"/>
      <c r="T17" s="405"/>
      <c r="U17" s="405"/>
      <c r="V17" s="431"/>
      <c r="W17" s="405"/>
      <c r="X17" s="405"/>
      <c r="Y17" s="431"/>
      <c r="Z17" s="405"/>
      <c r="AA17" s="561" t="s">
        <v>152</v>
      </c>
      <c r="AB17" s="561"/>
      <c r="AC17" s="561"/>
      <c r="AD17" s="561"/>
      <c r="AE17" s="561"/>
      <c r="AF17" s="561"/>
    </row>
    <row r="18" spans="1:32" s="404" customFormat="1" ht="32.4" customHeight="1" thickBot="1">
      <c r="A18" s="403"/>
      <c r="B18" s="432"/>
      <c r="C18" s="407" t="s">
        <v>153</v>
      </c>
      <c r="D18" s="562" t="str">
        <f>IF(AA15="","",IF(AA15&gt;AA16,B15,B16))</f>
        <v>Fatih KARABAXHAKU (2)</v>
      </c>
      <c r="E18" s="563"/>
      <c r="F18" s="563"/>
      <c r="G18" s="563"/>
      <c r="H18" s="563"/>
      <c r="I18" s="564"/>
      <c r="J18" s="565" t="s">
        <v>154</v>
      </c>
      <c r="K18" s="566"/>
      <c r="L18" s="566"/>
      <c r="M18" s="566"/>
      <c r="N18" s="567"/>
      <c r="O18" s="589">
        <f>IF(AA15="","",MAX(AA15:AC16))</f>
        <v>3</v>
      </c>
      <c r="P18" s="590"/>
      <c r="Q18" s="430" t="s">
        <v>155</v>
      </c>
      <c r="R18" s="590">
        <f>IF(AA15="","",MIN(AA15:AC16))</f>
        <v>1</v>
      </c>
      <c r="S18" s="591"/>
      <c r="T18" s="405"/>
      <c r="U18" s="405"/>
      <c r="V18" s="431"/>
      <c r="W18" s="405"/>
      <c r="X18" s="405"/>
      <c r="Y18" s="431"/>
      <c r="Z18" s="405"/>
      <c r="AA18" s="431"/>
      <c r="AB18" s="431"/>
      <c r="AC18" s="431"/>
      <c r="AD18" s="409"/>
      <c r="AE18" s="409"/>
      <c r="AF18" s="409"/>
    </row>
    <row r="19" spans="1:32" s="404" customFormat="1" ht="16.2" customHeight="1">
      <c r="A19" s="403"/>
      <c r="B19" s="432"/>
      <c r="C19" s="431"/>
      <c r="D19" s="405"/>
      <c r="E19" s="405"/>
      <c r="F19" s="405"/>
      <c r="G19" s="405"/>
      <c r="H19" s="405"/>
      <c r="I19" s="405"/>
      <c r="J19" s="431"/>
      <c r="K19" s="431"/>
      <c r="L19" s="431"/>
      <c r="M19" s="431"/>
      <c r="N19" s="431"/>
      <c r="O19" s="409"/>
      <c r="P19" s="409"/>
      <c r="Q19" s="409"/>
      <c r="R19" s="409"/>
      <c r="S19" s="409"/>
      <c r="T19" s="405"/>
      <c r="U19" s="405"/>
      <c r="V19" s="431"/>
      <c r="W19" s="405"/>
      <c r="X19" s="405"/>
      <c r="Y19" s="431"/>
      <c r="Z19" s="405"/>
      <c r="AA19" s="431"/>
      <c r="AB19" s="431"/>
      <c r="AC19" s="431"/>
      <c r="AD19" s="409"/>
      <c r="AE19" s="409"/>
      <c r="AF19" s="409"/>
    </row>
    <row r="20" spans="1:32" s="404" customFormat="1" ht="19.95" customHeight="1" thickBot="1">
      <c r="A20" s="403"/>
      <c r="B20" s="432"/>
      <c r="C20" s="592" t="s">
        <v>156</v>
      </c>
      <c r="D20" s="592"/>
      <c r="E20" s="592"/>
      <c r="F20" s="592"/>
      <c r="G20" s="592"/>
      <c r="H20" s="592"/>
      <c r="I20" s="592"/>
      <c r="J20" s="592"/>
      <c r="K20" s="592"/>
      <c r="L20" s="592" t="s">
        <v>157</v>
      </c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  <c r="AC20" s="592"/>
      <c r="AD20" s="592"/>
      <c r="AE20" s="409"/>
      <c r="AF20" s="409"/>
    </row>
    <row r="21" spans="1:32" s="404" customFormat="1" ht="13.95" customHeight="1">
      <c r="A21" s="403"/>
      <c r="B21" s="432"/>
      <c r="C21" s="568"/>
      <c r="D21" s="569"/>
      <c r="E21" s="569"/>
      <c r="F21" s="574" t="s">
        <v>150</v>
      </c>
      <c r="G21" s="574"/>
      <c r="H21" s="574"/>
      <c r="I21" s="574"/>
      <c r="J21" s="574"/>
      <c r="K21" s="575"/>
      <c r="L21" s="580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74" t="s">
        <v>150</v>
      </c>
      <c r="Z21" s="574"/>
      <c r="AA21" s="574"/>
      <c r="AB21" s="574"/>
      <c r="AC21" s="574"/>
      <c r="AD21" s="575"/>
      <c r="AE21" s="409"/>
      <c r="AF21" s="409"/>
    </row>
    <row r="22" spans="1:32" s="404" customFormat="1" ht="13.95" customHeight="1">
      <c r="A22" s="403"/>
      <c r="B22" s="432"/>
      <c r="C22" s="570"/>
      <c r="D22" s="571"/>
      <c r="E22" s="571"/>
      <c r="F22" s="576"/>
      <c r="G22" s="576"/>
      <c r="H22" s="576"/>
      <c r="I22" s="576"/>
      <c r="J22" s="576"/>
      <c r="K22" s="577"/>
      <c r="L22" s="582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76"/>
      <c r="Z22" s="576"/>
      <c r="AA22" s="576"/>
      <c r="AB22" s="576"/>
      <c r="AC22" s="576"/>
      <c r="AD22" s="577"/>
      <c r="AE22" s="409"/>
      <c r="AF22" s="409"/>
    </row>
    <row r="23" spans="1:32" ht="13.95" customHeight="1" thickBot="1">
      <c r="C23" s="572"/>
      <c r="D23" s="573"/>
      <c r="E23" s="573"/>
      <c r="F23" s="578"/>
      <c r="G23" s="578"/>
      <c r="H23" s="578"/>
      <c r="I23" s="578"/>
      <c r="J23" s="578"/>
      <c r="K23" s="579"/>
      <c r="L23" s="584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578"/>
      <c r="Z23" s="578"/>
      <c r="AA23" s="578"/>
      <c r="AB23" s="578"/>
      <c r="AC23" s="578"/>
      <c r="AD23" s="579"/>
    </row>
    <row r="24" spans="1:32" ht="9.75" customHeight="1">
      <c r="G24" s="429"/>
      <c r="H24" s="429"/>
      <c r="I24" s="429"/>
      <c r="J24" s="429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X24" s="410"/>
      <c r="Y24" s="410"/>
      <c r="Z24" s="410"/>
      <c r="AA24" s="410"/>
      <c r="AB24" s="410"/>
      <c r="AC24" s="410"/>
      <c r="AD24" s="410"/>
      <c r="AE24" s="410"/>
      <c r="AF24" s="410"/>
    </row>
    <row r="25" spans="1:32" ht="19.2" customHeight="1" thickBot="1">
      <c r="B25" s="432"/>
      <c r="C25" s="412"/>
      <c r="D25" s="411"/>
      <c r="E25" s="412"/>
      <c r="F25" s="413"/>
      <c r="G25" s="413"/>
      <c r="H25" s="413"/>
      <c r="I25" s="413"/>
      <c r="J25" s="413"/>
      <c r="K25" s="413"/>
      <c r="L25" s="413"/>
      <c r="M25" s="4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5"/>
      <c r="Z25" s="515"/>
      <c r="AA25" s="515"/>
      <c r="AB25" s="515"/>
      <c r="AC25" s="515"/>
      <c r="AD25" s="515"/>
      <c r="AE25" s="515"/>
      <c r="AF25" s="515"/>
    </row>
    <row r="26" spans="1:32" ht="22.5" customHeight="1" thickBot="1">
      <c r="B26" s="432"/>
      <c r="C26" s="412"/>
      <c r="D26" s="414" t="s">
        <v>158</v>
      </c>
      <c r="E26" s="516" t="s">
        <v>159</v>
      </c>
      <c r="F26" s="516"/>
      <c r="G26" s="516"/>
      <c r="H26" s="516"/>
      <c r="I26" s="516"/>
      <c r="J26" s="516"/>
      <c r="K26" s="516"/>
      <c r="L26" s="516"/>
      <c r="M26" s="516"/>
      <c r="N26" s="516" t="s">
        <v>160</v>
      </c>
      <c r="O26" s="516"/>
      <c r="P26" s="516"/>
      <c r="Q26" s="516"/>
      <c r="R26" s="516"/>
      <c r="S26" s="516"/>
      <c r="T26" s="516"/>
      <c r="U26" s="516"/>
      <c r="V26" s="516"/>
      <c r="W26" s="516"/>
      <c r="X26" s="517"/>
      <c r="Y26" s="518"/>
      <c r="Z26" s="518"/>
      <c r="AA26" s="518"/>
      <c r="AB26" s="518"/>
      <c r="AC26" s="518"/>
      <c r="AD26" s="518"/>
      <c r="AE26" s="518"/>
      <c r="AF26" s="518"/>
    </row>
    <row r="27" spans="1:32" ht="22.5" customHeight="1">
      <c r="B27" s="432"/>
      <c r="C27" s="412"/>
      <c r="D27" s="415"/>
      <c r="E27" s="519"/>
      <c r="F27" s="519"/>
      <c r="G27" s="519"/>
      <c r="H27" s="519"/>
      <c r="I27" s="519"/>
      <c r="J27" s="519"/>
      <c r="K27" s="519"/>
      <c r="L27" s="519"/>
      <c r="M27" s="520"/>
      <c r="N27" s="521"/>
      <c r="O27" s="522"/>
      <c r="P27" s="522"/>
      <c r="Q27" s="522"/>
      <c r="R27" s="522"/>
      <c r="S27" s="522"/>
      <c r="T27" s="522"/>
      <c r="U27" s="522"/>
      <c r="V27" s="522"/>
      <c r="W27" s="522"/>
      <c r="X27" s="523"/>
      <c r="Y27" s="518"/>
      <c r="Z27" s="518"/>
      <c r="AA27" s="518"/>
      <c r="AB27" s="518"/>
      <c r="AC27" s="518"/>
      <c r="AD27" s="518"/>
      <c r="AE27" s="518"/>
      <c r="AF27" s="518"/>
    </row>
    <row r="28" spans="1:32" s="391" customFormat="1" ht="22.5" customHeight="1" thickBot="1">
      <c r="A28" s="389"/>
      <c r="B28" s="432"/>
      <c r="C28" s="412"/>
      <c r="D28" s="416"/>
      <c r="E28" s="524"/>
      <c r="F28" s="524"/>
      <c r="G28" s="524"/>
      <c r="H28" s="524"/>
      <c r="I28" s="524"/>
      <c r="J28" s="524"/>
      <c r="K28" s="524"/>
      <c r="L28" s="524"/>
      <c r="M28" s="525"/>
      <c r="N28" s="526"/>
      <c r="O28" s="527"/>
      <c r="P28" s="527"/>
      <c r="Q28" s="527"/>
      <c r="R28" s="527"/>
      <c r="S28" s="527"/>
      <c r="T28" s="527"/>
      <c r="U28" s="527"/>
      <c r="V28" s="527"/>
      <c r="W28" s="527"/>
      <c r="X28" s="528"/>
      <c r="Y28" s="413"/>
      <c r="Z28" s="413"/>
      <c r="AA28" s="413"/>
      <c r="AB28" s="413"/>
      <c r="AC28" s="413"/>
      <c r="AD28" s="413"/>
      <c r="AE28" s="413"/>
      <c r="AF28" s="413"/>
    </row>
    <row r="29" spans="1:32" s="391" customFormat="1" ht="16.2" thickBot="1">
      <c r="A29" s="389">
        <v>1</v>
      </c>
      <c r="B29" s="390"/>
      <c r="D29" s="390"/>
      <c r="K29" s="390"/>
      <c r="AF29" s="391">
        <v>2</v>
      </c>
    </row>
    <row r="30" spans="1:32" ht="16.2" thickBot="1">
      <c r="N30" s="493" t="s">
        <v>140</v>
      </c>
      <c r="O30" s="494"/>
      <c r="P30" s="494"/>
      <c r="Q30" s="494"/>
      <c r="R30" s="494"/>
      <c r="S30" s="494"/>
      <c r="T30" s="494"/>
      <c r="U30" s="495"/>
      <c r="V30" s="495"/>
      <c r="W30" s="496" t="s">
        <v>141</v>
      </c>
      <c r="X30" s="496"/>
      <c r="Y30" s="496"/>
      <c r="Z30" s="496"/>
      <c r="AA30" s="496"/>
      <c r="AB30" s="496"/>
      <c r="AC30" s="496"/>
      <c r="AD30" s="496"/>
      <c r="AE30" s="496"/>
      <c r="AF30" s="497"/>
    </row>
    <row r="31" spans="1:32" ht="16.2" thickBot="1">
      <c r="N31" s="498" t="s">
        <v>142</v>
      </c>
      <c r="O31" s="499"/>
      <c r="P31" s="499"/>
      <c r="Q31" s="499"/>
      <c r="R31" s="499"/>
      <c r="S31" s="499"/>
      <c r="T31" s="499"/>
      <c r="U31" s="500"/>
      <c r="V31" s="500"/>
      <c r="W31" s="417">
        <v>9</v>
      </c>
      <c r="X31" s="501" t="s">
        <v>161</v>
      </c>
      <c r="Y31" s="501"/>
      <c r="Z31" s="502">
        <v>2020</v>
      </c>
      <c r="AA31" s="502"/>
      <c r="AB31" s="503"/>
      <c r="AC31" s="503"/>
      <c r="AD31" s="504"/>
      <c r="AE31" s="502"/>
      <c r="AF31" s="505"/>
    </row>
    <row r="32" spans="1:32" ht="17.399999999999999" customHeight="1" thickBot="1">
      <c r="E32" s="506"/>
      <c r="F32" s="506"/>
      <c r="G32" s="506"/>
      <c r="H32" s="506"/>
      <c r="I32" s="506"/>
      <c r="J32" s="506"/>
      <c r="K32" s="506"/>
      <c r="L32" s="506"/>
      <c r="N32" s="507" t="s">
        <v>143</v>
      </c>
      <c r="O32" s="508"/>
      <c r="P32" s="508"/>
      <c r="Q32" s="508"/>
      <c r="R32" s="508"/>
      <c r="S32" s="508"/>
      <c r="T32" s="508"/>
      <c r="U32" s="509"/>
      <c r="V32" s="509"/>
      <c r="W32" s="510" t="s">
        <v>162</v>
      </c>
      <c r="X32" s="510"/>
      <c r="Y32" s="510"/>
      <c r="Z32" s="510"/>
      <c r="AA32" s="510"/>
      <c r="AB32" s="510"/>
      <c r="AC32" s="510"/>
      <c r="AD32" s="510"/>
      <c r="AE32" s="510"/>
      <c r="AF32" s="511"/>
    </row>
    <row r="33" spans="1:32" ht="17.399999999999999" customHeight="1" thickBot="1">
      <c r="E33" s="506"/>
      <c r="F33" s="506"/>
      <c r="G33" s="506"/>
      <c r="H33" s="506"/>
      <c r="I33" s="506"/>
      <c r="J33" s="506"/>
      <c r="K33" s="506"/>
      <c r="L33" s="506"/>
      <c r="N33" s="498" t="s">
        <v>144</v>
      </c>
      <c r="O33" s="499"/>
      <c r="P33" s="499"/>
      <c r="Q33" s="499"/>
      <c r="R33" s="499"/>
      <c r="S33" s="499"/>
      <c r="T33" s="499"/>
      <c r="U33" s="500"/>
      <c r="V33" s="500"/>
      <c r="W33" s="512" t="s">
        <v>170</v>
      </c>
      <c r="X33" s="512"/>
      <c r="Y33" s="512"/>
      <c r="Z33" s="512"/>
      <c r="AA33" s="512"/>
      <c r="AB33" s="512"/>
      <c r="AC33" s="512"/>
      <c r="AD33" s="512"/>
      <c r="AE33" s="512"/>
      <c r="AF33" s="513"/>
    </row>
    <row r="34" spans="1:32" ht="18" thickBot="1">
      <c r="E34" s="540"/>
      <c r="F34" s="540"/>
      <c r="G34" s="540"/>
      <c r="H34" s="540"/>
      <c r="I34" s="540"/>
      <c r="J34" s="540"/>
      <c r="K34" s="540"/>
      <c r="L34" s="540"/>
      <c r="N34" s="529" t="s">
        <v>146</v>
      </c>
      <c r="O34" s="530"/>
      <c r="P34" s="530"/>
      <c r="Q34" s="530"/>
      <c r="R34" s="530"/>
      <c r="S34" s="530"/>
      <c r="T34" s="530"/>
      <c r="U34" s="531"/>
      <c r="V34" s="531"/>
      <c r="W34" s="532"/>
      <c r="X34" s="532"/>
      <c r="Y34" s="532"/>
      <c r="Z34" s="532"/>
      <c r="AA34" s="532"/>
      <c r="AB34" s="532"/>
      <c r="AC34" s="532"/>
      <c r="AD34" s="532"/>
      <c r="AE34" s="532"/>
      <c r="AF34" s="533"/>
    </row>
    <row r="35" spans="1:32" ht="17.399999999999999">
      <c r="E35" s="428"/>
      <c r="F35" s="428"/>
      <c r="G35" s="428"/>
      <c r="H35" s="428"/>
      <c r="I35" s="428"/>
      <c r="J35" s="428"/>
      <c r="K35" s="428"/>
      <c r="L35" s="428"/>
      <c r="N35" s="395"/>
      <c r="O35" s="395"/>
      <c r="P35" s="395"/>
      <c r="Q35" s="395"/>
      <c r="R35" s="395"/>
      <c r="S35" s="395"/>
      <c r="T35" s="395"/>
      <c r="U35" s="395"/>
      <c r="V35" s="395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</row>
    <row r="36" spans="1:32" ht="17.399999999999999">
      <c r="E36" s="428"/>
      <c r="F36" s="428"/>
      <c r="G36" s="428"/>
      <c r="H36" s="428"/>
      <c r="I36" s="428"/>
      <c r="J36" s="428"/>
      <c r="K36" s="540" t="s">
        <v>147</v>
      </c>
      <c r="L36" s="540"/>
      <c r="M36" s="540"/>
      <c r="N36" s="540"/>
      <c r="O36" s="540"/>
      <c r="P36" s="540"/>
      <c r="Q36" s="540"/>
      <c r="R36" s="395"/>
      <c r="S36" s="395"/>
      <c r="T36" s="395"/>
      <c r="U36" s="395"/>
      <c r="V36" s="395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</row>
    <row r="37" spans="1:32" ht="5.4" customHeight="1">
      <c r="C37" s="397"/>
    </row>
    <row r="38" spans="1:32" ht="12" customHeight="1"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</row>
    <row r="39" spans="1:32">
      <c r="C39" s="542" t="s">
        <v>163</v>
      </c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</row>
    <row r="40" spans="1:32" ht="16.2" thickBot="1"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</row>
    <row r="41" spans="1:32" s="402" customFormat="1" ht="16.2" customHeight="1" thickBot="1">
      <c r="A41" s="399"/>
      <c r="B41" s="543"/>
      <c r="C41" s="543"/>
      <c r="D41" s="400"/>
      <c r="E41" s="432"/>
      <c r="F41" s="544" t="s">
        <v>148</v>
      </c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6"/>
      <c r="AA41" s="547" t="s">
        <v>149</v>
      </c>
      <c r="AB41" s="548"/>
      <c r="AC41" s="549"/>
      <c r="AD41" s="553" t="s">
        <v>150</v>
      </c>
      <c r="AE41" s="554"/>
      <c r="AF41" s="555"/>
    </row>
    <row r="42" spans="1:32" ht="16.2" thickBot="1">
      <c r="B42" s="557" t="s">
        <v>151</v>
      </c>
      <c r="C42" s="512"/>
      <c r="D42" s="512"/>
      <c r="E42" s="513"/>
      <c r="F42" s="512" t="s">
        <v>8</v>
      </c>
      <c r="G42" s="512"/>
      <c r="H42" s="513"/>
      <c r="I42" s="557" t="s">
        <v>9</v>
      </c>
      <c r="J42" s="512"/>
      <c r="K42" s="513"/>
      <c r="L42" s="557" t="s">
        <v>10</v>
      </c>
      <c r="M42" s="512"/>
      <c r="N42" s="513"/>
      <c r="O42" s="557" t="s">
        <v>11</v>
      </c>
      <c r="P42" s="512"/>
      <c r="Q42" s="513"/>
      <c r="R42" s="557" t="s">
        <v>12</v>
      </c>
      <c r="S42" s="512"/>
      <c r="T42" s="513"/>
      <c r="U42" s="557" t="s">
        <v>13</v>
      </c>
      <c r="V42" s="512"/>
      <c r="W42" s="513"/>
      <c r="X42" s="557" t="s">
        <v>14</v>
      </c>
      <c r="Y42" s="512"/>
      <c r="Z42" s="513"/>
      <c r="AA42" s="550"/>
      <c r="AB42" s="551"/>
      <c r="AC42" s="552"/>
      <c r="AD42" s="556"/>
      <c r="AE42" s="532"/>
      <c r="AF42" s="533"/>
    </row>
    <row r="43" spans="1:32" s="404" customFormat="1" ht="54" customHeight="1" thickBot="1">
      <c r="A43" s="403"/>
      <c r="B43" s="534" t="str">
        <f>IF('KO4(2 G)'!G37="","",'KO4(2 G)'!G37)</f>
        <v>Aulon BIVOLAKU  (1)</v>
      </c>
      <c r="C43" s="535"/>
      <c r="D43" s="535"/>
      <c r="E43" s="536"/>
      <c r="F43" s="647">
        <f>IF('KO4(2 G)'!H37="","",'KO4(2 G)'!H37)</f>
        <v>8</v>
      </c>
      <c r="G43" s="516"/>
      <c r="H43" s="517"/>
      <c r="I43" s="647">
        <f>IF('KO4(2 G)'!I37="","",'KO4(2 G)'!I37)</f>
        <v>6</v>
      </c>
      <c r="J43" s="516"/>
      <c r="K43" s="517"/>
      <c r="L43" s="647">
        <f>IF('KO4(2 G)'!J37="","",'KO4(2 G)'!J37)</f>
        <v>6</v>
      </c>
      <c r="M43" s="516"/>
      <c r="N43" s="517"/>
      <c r="O43" s="647" t="str">
        <f>IF('KO4(2 G)'!K37="","",'KO4(2 G)'!K37)</f>
        <v/>
      </c>
      <c r="P43" s="516"/>
      <c r="Q43" s="517"/>
      <c r="R43" s="647" t="str">
        <f>IF('KO4(2 G)'!L37="","",'KO4(2 G)'!L37)</f>
        <v/>
      </c>
      <c r="S43" s="516"/>
      <c r="T43" s="517"/>
      <c r="U43" s="647" t="str">
        <f>IF('KO4(2 G)'!M37="","",'KO4(2 G)'!M37)</f>
        <v/>
      </c>
      <c r="V43" s="516"/>
      <c r="W43" s="517"/>
      <c r="X43" s="647" t="str">
        <f>IF('KO4(2 G)'!N37="","",'KO4(2 G)'!N37)</f>
        <v/>
      </c>
      <c r="Y43" s="516"/>
      <c r="Z43" s="517"/>
      <c r="AA43" s="512">
        <f>IF(F43="","",SUMPRODUCT(--(F43:Z43&gt;F44:Z44)))</f>
        <v>0</v>
      </c>
      <c r="AB43" s="512"/>
      <c r="AC43" s="513"/>
      <c r="AD43" s="593"/>
      <c r="AE43" s="594"/>
      <c r="AF43" s="595"/>
    </row>
    <row r="44" spans="1:32" s="404" customFormat="1" ht="54" customHeight="1" thickBot="1">
      <c r="A44" s="403"/>
      <c r="B44" s="534" t="str">
        <f>IF('KO4(2 G)'!G38="","",'KO4(2 G)'!G38)</f>
        <v>Elvin Cokovic (9)</v>
      </c>
      <c r="C44" s="535"/>
      <c r="D44" s="535"/>
      <c r="E44" s="536"/>
      <c r="F44" s="647">
        <f>IF('KO4(2 G)'!H38="","",'KO4(2 G)'!H38)</f>
        <v>11</v>
      </c>
      <c r="G44" s="516"/>
      <c r="H44" s="517"/>
      <c r="I44" s="647">
        <f>IF('KO4(2 G)'!I38="","",'KO4(2 G)'!I38)</f>
        <v>11</v>
      </c>
      <c r="J44" s="516"/>
      <c r="K44" s="517"/>
      <c r="L44" s="647">
        <f>IF('KO4(2 G)'!J38="","",'KO4(2 G)'!J38)</f>
        <v>11</v>
      </c>
      <c r="M44" s="516"/>
      <c r="N44" s="517"/>
      <c r="O44" s="647" t="str">
        <f>IF('KO4(2 G)'!K38="","",'KO4(2 G)'!K38)</f>
        <v/>
      </c>
      <c r="P44" s="516"/>
      <c r="Q44" s="517"/>
      <c r="R44" s="647" t="str">
        <f>IF('KO4(2 G)'!L38="","",'KO4(2 G)'!L38)</f>
        <v/>
      </c>
      <c r="S44" s="516"/>
      <c r="T44" s="517"/>
      <c r="U44" s="647" t="str">
        <f>IF('KO4(2 G)'!M38="","",'KO4(2 G)'!M38)</f>
        <v/>
      </c>
      <c r="V44" s="516"/>
      <c r="W44" s="517"/>
      <c r="X44" s="647" t="str">
        <f>IF('KO4(2 G)'!N38="","",'KO4(2 G)'!N38)</f>
        <v/>
      </c>
      <c r="Y44" s="516"/>
      <c r="Z44" s="517"/>
      <c r="AA44" s="512">
        <f>IF(F44="","",SUMPRODUCT(--(F44:Z44&gt;F43:Z43)))</f>
        <v>3</v>
      </c>
      <c r="AB44" s="512"/>
      <c r="AC44" s="513"/>
      <c r="AD44" s="558"/>
      <c r="AE44" s="559"/>
      <c r="AF44" s="560"/>
    </row>
    <row r="45" spans="1:32" s="404" customFormat="1" ht="32.4" customHeight="1" thickBot="1">
      <c r="A45" s="403"/>
      <c r="B45" s="432"/>
      <c r="C45" s="405"/>
      <c r="D45" s="405"/>
      <c r="E45" s="405"/>
      <c r="F45" s="405"/>
      <c r="G45" s="431"/>
      <c r="H45" s="405"/>
      <c r="I45" s="405"/>
      <c r="J45" s="431"/>
      <c r="K45" s="405"/>
      <c r="L45" s="405"/>
      <c r="M45" s="431"/>
      <c r="N45" s="405"/>
      <c r="O45" s="405"/>
      <c r="P45" s="405"/>
      <c r="Q45" s="405"/>
      <c r="R45" s="405"/>
      <c r="S45" s="405"/>
      <c r="T45" s="405"/>
      <c r="U45" s="405"/>
      <c r="V45" s="431"/>
      <c r="W45" s="405"/>
      <c r="X45" s="405"/>
      <c r="Y45" s="431"/>
      <c r="Z45" s="405"/>
      <c r="AA45" s="561" t="s">
        <v>152</v>
      </c>
      <c r="AB45" s="561"/>
      <c r="AC45" s="561"/>
      <c r="AD45" s="561"/>
      <c r="AE45" s="561"/>
      <c r="AF45" s="561"/>
    </row>
    <row r="46" spans="1:32" s="404" customFormat="1" ht="32.4" customHeight="1" thickBot="1">
      <c r="A46" s="403"/>
      <c r="B46" s="432"/>
      <c r="C46" s="407" t="s">
        <v>153</v>
      </c>
      <c r="D46" s="562" t="str">
        <f>IF(AA43="","",IF(AA43&gt;AA44,B43,B44))</f>
        <v>Elvin Cokovic (9)</v>
      </c>
      <c r="E46" s="563"/>
      <c r="F46" s="563"/>
      <c r="G46" s="563"/>
      <c r="H46" s="563"/>
      <c r="I46" s="564"/>
      <c r="J46" s="565" t="s">
        <v>154</v>
      </c>
      <c r="K46" s="566"/>
      <c r="L46" s="566"/>
      <c r="M46" s="566"/>
      <c r="N46" s="567"/>
      <c r="O46" s="589">
        <f>IF(AA43="","",MAX(AA43:AC44))</f>
        <v>3</v>
      </c>
      <c r="P46" s="590"/>
      <c r="Q46" s="430" t="s">
        <v>155</v>
      </c>
      <c r="R46" s="590">
        <f>IF(AA43="","",MIN(AA43:AC44))</f>
        <v>0</v>
      </c>
      <c r="S46" s="591"/>
      <c r="T46" s="405"/>
      <c r="U46" s="405"/>
      <c r="V46" s="431"/>
      <c r="W46" s="405"/>
      <c r="X46" s="405"/>
      <c r="Y46" s="431"/>
      <c r="Z46" s="405"/>
      <c r="AA46" s="431"/>
      <c r="AB46" s="431"/>
      <c r="AC46" s="431"/>
      <c r="AD46" s="409"/>
      <c r="AE46" s="409"/>
      <c r="AF46" s="409"/>
    </row>
    <row r="47" spans="1:32" s="404" customFormat="1" ht="16.2" customHeight="1">
      <c r="A47" s="403"/>
      <c r="B47" s="432"/>
      <c r="C47" s="431"/>
      <c r="D47" s="405"/>
      <c r="E47" s="405"/>
      <c r="F47" s="405"/>
      <c r="G47" s="405"/>
      <c r="H47" s="405"/>
      <c r="I47" s="405"/>
      <c r="J47" s="431"/>
      <c r="K47" s="431"/>
      <c r="L47" s="431"/>
      <c r="M47" s="431"/>
      <c r="N47" s="431"/>
      <c r="O47" s="409"/>
      <c r="P47" s="409"/>
      <c r="Q47" s="409"/>
      <c r="R47" s="409"/>
      <c r="S47" s="409"/>
      <c r="T47" s="405"/>
      <c r="U47" s="405"/>
      <c r="V47" s="431"/>
      <c r="W47" s="405"/>
      <c r="X47" s="405"/>
      <c r="Y47" s="431"/>
      <c r="Z47" s="405"/>
      <c r="AA47" s="431"/>
      <c r="AB47" s="431"/>
      <c r="AC47" s="431"/>
      <c r="AD47" s="409"/>
      <c r="AE47" s="409"/>
      <c r="AF47" s="409"/>
    </row>
    <row r="48" spans="1:32" s="404" customFormat="1" ht="19.95" customHeight="1" thickBot="1">
      <c r="A48" s="403"/>
      <c r="B48" s="432"/>
      <c r="C48" s="592" t="s">
        <v>156</v>
      </c>
      <c r="D48" s="592"/>
      <c r="E48" s="592"/>
      <c r="F48" s="592"/>
      <c r="G48" s="592"/>
      <c r="H48" s="592"/>
      <c r="I48" s="592"/>
      <c r="J48" s="592"/>
      <c r="K48" s="592"/>
      <c r="L48" s="592" t="s">
        <v>157</v>
      </c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  <c r="AC48" s="592"/>
      <c r="AD48" s="592"/>
      <c r="AE48" s="409"/>
      <c r="AF48" s="409"/>
    </row>
    <row r="49" spans="1:32" s="404" customFormat="1" ht="13.95" customHeight="1">
      <c r="A49" s="403"/>
      <c r="B49" s="432"/>
      <c r="C49" s="568"/>
      <c r="D49" s="569"/>
      <c r="E49" s="569"/>
      <c r="F49" s="574" t="s">
        <v>150</v>
      </c>
      <c r="G49" s="574"/>
      <c r="H49" s="574"/>
      <c r="I49" s="574"/>
      <c r="J49" s="574"/>
      <c r="K49" s="575"/>
      <c r="L49" s="580"/>
      <c r="M49" s="581"/>
      <c r="N49" s="581"/>
      <c r="O49" s="581"/>
      <c r="P49" s="581"/>
      <c r="Q49" s="581"/>
      <c r="R49" s="581"/>
      <c r="S49" s="581"/>
      <c r="T49" s="581"/>
      <c r="U49" s="581"/>
      <c r="V49" s="581"/>
      <c r="W49" s="581"/>
      <c r="X49" s="581"/>
      <c r="Y49" s="574" t="s">
        <v>150</v>
      </c>
      <c r="Z49" s="574"/>
      <c r="AA49" s="574"/>
      <c r="AB49" s="574"/>
      <c r="AC49" s="574"/>
      <c r="AD49" s="575"/>
      <c r="AE49" s="409"/>
      <c r="AF49" s="409"/>
    </row>
    <row r="50" spans="1:32" s="404" customFormat="1" ht="13.95" customHeight="1">
      <c r="A50" s="403"/>
      <c r="B50" s="432"/>
      <c r="C50" s="570"/>
      <c r="D50" s="571"/>
      <c r="E50" s="571"/>
      <c r="F50" s="576"/>
      <c r="G50" s="576"/>
      <c r="H50" s="576"/>
      <c r="I50" s="576"/>
      <c r="J50" s="576"/>
      <c r="K50" s="577"/>
      <c r="L50" s="582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76"/>
      <c r="Z50" s="576"/>
      <c r="AA50" s="576"/>
      <c r="AB50" s="576"/>
      <c r="AC50" s="576"/>
      <c r="AD50" s="577"/>
      <c r="AE50" s="409"/>
      <c r="AF50" s="409"/>
    </row>
    <row r="51" spans="1:32" ht="13.95" customHeight="1" thickBot="1">
      <c r="C51" s="572"/>
      <c r="D51" s="573"/>
      <c r="E51" s="573"/>
      <c r="F51" s="578"/>
      <c r="G51" s="578"/>
      <c r="H51" s="578"/>
      <c r="I51" s="578"/>
      <c r="J51" s="578"/>
      <c r="K51" s="579"/>
      <c r="L51" s="584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78"/>
      <c r="Z51" s="578"/>
      <c r="AA51" s="578"/>
      <c r="AB51" s="578"/>
      <c r="AC51" s="578"/>
      <c r="AD51" s="579"/>
    </row>
    <row r="52" spans="1:32" ht="9.75" customHeight="1">
      <c r="G52" s="429"/>
      <c r="H52" s="429"/>
      <c r="I52" s="429"/>
      <c r="J52" s="429"/>
      <c r="K52" s="410"/>
      <c r="L52" s="410"/>
      <c r="M52" s="410"/>
      <c r="N52" s="410"/>
      <c r="O52" s="410"/>
      <c r="P52" s="410"/>
      <c r="Q52" s="410"/>
      <c r="R52" s="410"/>
      <c r="S52" s="410"/>
      <c r="T52" s="410"/>
      <c r="U52" s="410"/>
      <c r="X52" s="410"/>
      <c r="Y52" s="410"/>
      <c r="Z52" s="410"/>
      <c r="AA52" s="410"/>
      <c r="AB52" s="410"/>
      <c r="AC52" s="410"/>
      <c r="AD52" s="410"/>
      <c r="AE52" s="410"/>
      <c r="AF52" s="410"/>
    </row>
    <row r="53" spans="1:32" ht="19.2" customHeight="1" thickBot="1">
      <c r="B53" s="432"/>
      <c r="C53" s="412"/>
      <c r="D53" s="411"/>
      <c r="E53" s="412"/>
      <c r="F53" s="413"/>
      <c r="G53" s="413"/>
      <c r="H53" s="413"/>
      <c r="I53" s="413"/>
      <c r="J53" s="413"/>
      <c r="K53" s="413"/>
      <c r="L53" s="413"/>
      <c r="M53" s="413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5"/>
      <c r="Z53" s="515"/>
      <c r="AA53" s="515"/>
      <c r="AB53" s="515"/>
      <c r="AC53" s="515"/>
      <c r="AD53" s="515"/>
      <c r="AE53" s="515"/>
      <c r="AF53" s="515"/>
    </row>
    <row r="54" spans="1:32" ht="22.5" customHeight="1" thickBot="1">
      <c r="B54" s="432"/>
      <c r="C54" s="412"/>
      <c r="D54" s="414" t="s">
        <v>158</v>
      </c>
      <c r="E54" s="516" t="s">
        <v>159</v>
      </c>
      <c r="F54" s="516"/>
      <c r="G54" s="516"/>
      <c r="H54" s="516"/>
      <c r="I54" s="516"/>
      <c r="J54" s="516"/>
      <c r="K54" s="516"/>
      <c r="L54" s="516"/>
      <c r="M54" s="516"/>
      <c r="N54" s="516" t="s">
        <v>160</v>
      </c>
      <c r="O54" s="516"/>
      <c r="P54" s="516"/>
      <c r="Q54" s="516"/>
      <c r="R54" s="516"/>
      <c r="S54" s="516"/>
      <c r="T54" s="516"/>
      <c r="U54" s="516"/>
      <c r="V54" s="516"/>
      <c r="W54" s="516"/>
      <c r="X54" s="517"/>
      <c r="Y54" s="518"/>
      <c r="Z54" s="518"/>
      <c r="AA54" s="518"/>
      <c r="AB54" s="518"/>
      <c r="AC54" s="518"/>
      <c r="AD54" s="518"/>
      <c r="AE54" s="518"/>
      <c r="AF54" s="518"/>
    </row>
    <row r="55" spans="1:32" ht="22.5" customHeight="1">
      <c r="B55" s="432"/>
      <c r="C55" s="412"/>
      <c r="D55" s="415"/>
      <c r="E55" s="519"/>
      <c r="F55" s="519"/>
      <c r="G55" s="519"/>
      <c r="H55" s="519"/>
      <c r="I55" s="519"/>
      <c r="J55" s="519"/>
      <c r="K55" s="519"/>
      <c r="L55" s="519"/>
      <c r="M55" s="520"/>
      <c r="N55" s="521"/>
      <c r="O55" s="522"/>
      <c r="P55" s="522"/>
      <c r="Q55" s="522"/>
      <c r="R55" s="522"/>
      <c r="S55" s="522"/>
      <c r="T55" s="522"/>
      <c r="U55" s="522"/>
      <c r="V55" s="522"/>
      <c r="W55" s="522"/>
      <c r="X55" s="523"/>
      <c r="Y55" s="518"/>
      <c r="Z55" s="518"/>
      <c r="AA55" s="518"/>
      <c r="AB55" s="518"/>
      <c r="AC55" s="518"/>
      <c r="AD55" s="518"/>
      <c r="AE55" s="518"/>
      <c r="AF55" s="518"/>
    </row>
    <row r="56" spans="1:32" s="391" customFormat="1" ht="22.5" customHeight="1" thickBot="1">
      <c r="A56" s="389"/>
      <c r="B56" s="432"/>
      <c r="C56" s="412"/>
      <c r="D56" s="416"/>
      <c r="E56" s="524"/>
      <c r="F56" s="524"/>
      <c r="G56" s="524"/>
      <c r="H56" s="524"/>
      <c r="I56" s="524"/>
      <c r="J56" s="524"/>
      <c r="K56" s="524"/>
      <c r="L56" s="524"/>
      <c r="M56" s="525"/>
      <c r="N56" s="526"/>
      <c r="O56" s="527"/>
      <c r="P56" s="527"/>
      <c r="Q56" s="527"/>
      <c r="R56" s="527"/>
      <c r="S56" s="527"/>
      <c r="T56" s="527"/>
      <c r="U56" s="527"/>
      <c r="V56" s="527"/>
      <c r="W56" s="527"/>
      <c r="X56" s="528"/>
      <c r="Y56" s="413"/>
      <c r="Z56" s="413"/>
      <c r="AA56" s="413"/>
      <c r="AB56" s="413"/>
      <c r="AC56" s="413"/>
      <c r="AD56" s="413"/>
      <c r="AE56" s="413"/>
      <c r="AF56" s="413"/>
    </row>
    <row r="57" spans="1:32" s="391" customFormat="1" ht="16.2" thickBot="1">
      <c r="A57" s="389">
        <v>1</v>
      </c>
      <c r="B57" s="390"/>
      <c r="D57" s="390"/>
      <c r="K57" s="390"/>
      <c r="AF57" s="391">
        <v>3</v>
      </c>
    </row>
    <row r="58" spans="1:32" ht="16.2" thickBot="1">
      <c r="N58" s="493" t="s">
        <v>140</v>
      </c>
      <c r="O58" s="494"/>
      <c r="P58" s="494"/>
      <c r="Q58" s="494"/>
      <c r="R58" s="494"/>
      <c r="S58" s="494"/>
      <c r="T58" s="494"/>
      <c r="U58" s="495"/>
      <c r="V58" s="495"/>
      <c r="W58" s="496" t="s">
        <v>141</v>
      </c>
      <c r="X58" s="496"/>
      <c r="Y58" s="496"/>
      <c r="Z58" s="496"/>
      <c r="AA58" s="496"/>
      <c r="AB58" s="496"/>
      <c r="AC58" s="496"/>
      <c r="AD58" s="496"/>
      <c r="AE58" s="496"/>
      <c r="AF58" s="497"/>
    </row>
    <row r="59" spans="1:32" ht="16.2" thickBot="1">
      <c r="N59" s="498" t="s">
        <v>142</v>
      </c>
      <c r="O59" s="499"/>
      <c r="P59" s="499"/>
      <c r="Q59" s="499"/>
      <c r="R59" s="499"/>
      <c r="S59" s="499"/>
      <c r="T59" s="499"/>
      <c r="U59" s="500"/>
      <c r="V59" s="500"/>
      <c r="W59" s="417">
        <v>9</v>
      </c>
      <c r="X59" s="501" t="s">
        <v>161</v>
      </c>
      <c r="Y59" s="501"/>
      <c r="Z59" s="502">
        <v>2020</v>
      </c>
      <c r="AA59" s="502"/>
      <c r="AB59" s="503"/>
      <c r="AC59" s="503"/>
      <c r="AD59" s="504"/>
      <c r="AE59" s="502"/>
      <c r="AF59" s="505"/>
    </row>
    <row r="60" spans="1:32" ht="17.399999999999999" customHeight="1" thickBot="1">
      <c r="E60" s="506"/>
      <c r="F60" s="506"/>
      <c r="G60" s="506"/>
      <c r="H60" s="506"/>
      <c r="I60" s="506"/>
      <c r="J60" s="506"/>
      <c r="K60" s="506"/>
      <c r="L60" s="506"/>
      <c r="N60" s="507" t="s">
        <v>143</v>
      </c>
      <c r="O60" s="508"/>
      <c r="P60" s="508"/>
      <c r="Q60" s="508"/>
      <c r="R60" s="508"/>
      <c r="S60" s="508"/>
      <c r="T60" s="508"/>
      <c r="U60" s="509"/>
      <c r="V60" s="509"/>
      <c r="W60" s="510" t="s">
        <v>162</v>
      </c>
      <c r="X60" s="510"/>
      <c r="Y60" s="510"/>
      <c r="Z60" s="510"/>
      <c r="AA60" s="510"/>
      <c r="AB60" s="510"/>
      <c r="AC60" s="510"/>
      <c r="AD60" s="510"/>
      <c r="AE60" s="510"/>
      <c r="AF60" s="511"/>
    </row>
    <row r="61" spans="1:32" ht="17.399999999999999" customHeight="1" thickBot="1">
      <c r="E61" s="506"/>
      <c r="F61" s="506"/>
      <c r="G61" s="506"/>
      <c r="H61" s="506"/>
      <c r="I61" s="506"/>
      <c r="J61" s="506"/>
      <c r="K61" s="506"/>
      <c r="L61" s="506"/>
      <c r="N61" s="498" t="s">
        <v>144</v>
      </c>
      <c r="O61" s="499"/>
      <c r="P61" s="499"/>
      <c r="Q61" s="499"/>
      <c r="R61" s="499"/>
      <c r="S61" s="499"/>
      <c r="T61" s="499"/>
      <c r="U61" s="500"/>
      <c r="V61" s="500"/>
      <c r="W61" s="512" t="s">
        <v>171</v>
      </c>
      <c r="X61" s="512"/>
      <c r="Y61" s="512"/>
      <c r="Z61" s="512"/>
      <c r="AA61" s="512"/>
      <c r="AB61" s="512"/>
      <c r="AC61" s="512"/>
      <c r="AD61" s="512"/>
      <c r="AE61" s="512"/>
      <c r="AF61" s="513"/>
    </row>
    <row r="62" spans="1:32" ht="18" thickBot="1">
      <c r="E62" s="540"/>
      <c r="F62" s="540"/>
      <c r="G62" s="540"/>
      <c r="H62" s="540"/>
      <c r="I62" s="540"/>
      <c r="J62" s="540"/>
      <c r="K62" s="540"/>
      <c r="L62" s="540"/>
      <c r="N62" s="529" t="s">
        <v>146</v>
      </c>
      <c r="O62" s="530"/>
      <c r="P62" s="530"/>
      <c r="Q62" s="530"/>
      <c r="R62" s="530"/>
      <c r="S62" s="530"/>
      <c r="T62" s="530"/>
      <c r="U62" s="531"/>
      <c r="V62" s="531"/>
      <c r="W62" s="532"/>
      <c r="X62" s="532"/>
      <c r="Y62" s="532"/>
      <c r="Z62" s="532"/>
      <c r="AA62" s="532"/>
      <c r="AB62" s="532"/>
      <c r="AC62" s="532"/>
      <c r="AD62" s="532"/>
      <c r="AE62" s="532"/>
      <c r="AF62" s="533"/>
    </row>
    <row r="63" spans="1:32" ht="17.399999999999999">
      <c r="E63" s="428"/>
      <c r="F63" s="428"/>
      <c r="G63" s="428"/>
      <c r="H63" s="428"/>
      <c r="I63" s="428"/>
      <c r="J63" s="428"/>
      <c r="K63" s="428"/>
      <c r="L63" s="428"/>
      <c r="N63" s="395"/>
      <c r="O63" s="395"/>
      <c r="P63" s="395"/>
      <c r="Q63" s="395"/>
      <c r="R63" s="395"/>
      <c r="S63" s="395"/>
      <c r="T63" s="395"/>
      <c r="U63" s="395"/>
      <c r="V63" s="395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</row>
    <row r="64" spans="1:32" ht="17.399999999999999">
      <c r="E64" s="428"/>
      <c r="F64" s="428"/>
      <c r="G64" s="428"/>
      <c r="H64" s="428"/>
      <c r="I64" s="428"/>
      <c r="J64" s="428"/>
      <c r="K64" s="540" t="s">
        <v>147</v>
      </c>
      <c r="L64" s="540"/>
      <c r="M64" s="540"/>
      <c r="N64" s="540"/>
      <c r="O64" s="540"/>
      <c r="P64" s="540"/>
      <c r="Q64" s="540"/>
      <c r="R64" s="395"/>
      <c r="S64" s="395"/>
      <c r="T64" s="395"/>
      <c r="U64" s="395"/>
      <c r="V64" s="395"/>
      <c r="W64" s="427"/>
      <c r="X64" s="427"/>
      <c r="Y64" s="427"/>
      <c r="Z64" s="427"/>
      <c r="AA64" s="427"/>
      <c r="AB64" s="427"/>
      <c r="AC64" s="427"/>
      <c r="AD64" s="427"/>
      <c r="AE64" s="427"/>
      <c r="AF64" s="427"/>
    </row>
    <row r="65" spans="1:32" ht="5.4" customHeight="1">
      <c r="C65" s="397"/>
    </row>
    <row r="66" spans="1:32" ht="12" customHeight="1"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</row>
    <row r="67" spans="1:32">
      <c r="C67" s="542" t="s">
        <v>163</v>
      </c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</row>
    <row r="68" spans="1:32" ht="16.2" thickBot="1"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</row>
    <row r="69" spans="1:32" s="402" customFormat="1" ht="16.2" customHeight="1" thickBot="1">
      <c r="A69" s="399"/>
      <c r="B69" s="543"/>
      <c r="C69" s="543"/>
      <c r="D69" s="400"/>
      <c r="E69" s="432"/>
      <c r="F69" s="544" t="s">
        <v>148</v>
      </c>
      <c r="G69" s="545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6"/>
      <c r="AA69" s="547" t="s">
        <v>149</v>
      </c>
      <c r="AB69" s="548"/>
      <c r="AC69" s="549"/>
      <c r="AD69" s="553" t="s">
        <v>150</v>
      </c>
      <c r="AE69" s="554"/>
      <c r="AF69" s="555"/>
    </row>
    <row r="70" spans="1:32" ht="16.2" thickBot="1">
      <c r="B70" s="557" t="s">
        <v>151</v>
      </c>
      <c r="C70" s="512"/>
      <c r="D70" s="512"/>
      <c r="E70" s="513"/>
      <c r="F70" s="512" t="s">
        <v>8</v>
      </c>
      <c r="G70" s="512"/>
      <c r="H70" s="513"/>
      <c r="I70" s="557" t="s">
        <v>9</v>
      </c>
      <c r="J70" s="512"/>
      <c r="K70" s="513"/>
      <c r="L70" s="557" t="s">
        <v>10</v>
      </c>
      <c r="M70" s="512"/>
      <c r="N70" s="513"/>
      <c r="O70" s="557" t="s">
        <v>11</v>
      </c>
      <c r="P70" s="512"/>
      <c r="Q70" s="513"/>
      <c r="R70" s="557" t="s">
        <v>12</v>
      </c>
      <c r="S70" s="512"/>
      <c r="T70" s="513"/>
      <c r="U70" s="557" t="s">
        <v>13</v>
      </c>
      <c r="V70" s="512"/>
      <c r="W70" s="513"/>
      <c r="X70" s="557" t="s">
        <v>14</v>
      </c>
      <c r="Y70" s="512"/>
      <c r="Z70" s="513"/>
      <c r="AA70" s="550"/>
      <c r="AB70" s="551"/>
      <c r="AC70" s="552"/>
      <c r="AD70" s="556"/>
      <c r="AE70" s="532"/>
      <c r="AF70" s="533"/>
    </row>
    <row r="71" spans="1:32" s="404" customFormat="1" ht="54" customHeight="1" thickBot="1">
      <c r="A71" s="403"/>
      <c r="B71" s="534" t="str">
        <f>IF('KO4(2 G)'!R34="","",'KO4(2 G)'!R34)</f>
        <v>Milos RAHOVIC (10)</v>
      </c>
      <c r="C71" s="535"/>
      <c r="D71" s="535"/>
      <c r="E71" s="536"/>
      <c r="F71" s="557" t="str">
        <f>IF('KO4(2 G)'!S34="","",'KO4(2 G)'!S34)</f>
        <v/>
      </c>
      <c r="G71" s="512"/>
      <c r="H71" s="513"/>
      <c r="I71" s="557" t="str">
        <f>IF('KO4(2 G)'!T34="","",'KO4(2 G)'!T34)</f>
        <v/>
      </c>
      <c r="J71" s="512"/>
      <c r="K71" s="513"/>
      <c r="L71" s="557" t="str">
        <f>IF('KO4(2 G)'!U34="","",'KO4(2 G)'!U34)</f>
        <v/>
      </c>
      <c r="M71" s="512"/>
      <c r="N71" s="513"/>
      <c r="O71" s="557" t="str">
        <f>IF('KO4(2 G)'!V34="","",'KO4(2 G)'!V34)</f>
        <v/>
      </c>
      <c r="P71" s="512"/>
      <c r="Q71" s="513"/>
      <c r="R71" s="557" t="str">
        <f>IF('KO4(2 G)'!W34="","",'KO4(2 G)'!W34)</f>
        <v/>
      </c>
      <c r="S71" s="512"/>
      <c r="T71" s="513"/>
      <c r="U71" s="557" t="str">
        <f>IF('KO4(2 G)'!X34="","",'KO4(2 G)'!X34)</f>
        <v/>
      </c>
      <c r="V71" s="512"/>
      <c r="W71" s="513"/>
      <c r="X71" s="557" t="str">
        <f>IF('KO4(2 G)'!Y34="","",'KO4(2 G)'!Y34)</f>
        <v/>
      </c>
      <c r="Y71" s="512"/>
      <c r="Z71" s="513"/>
      <c r="AA71" s="557" t="str">
        <f>IF(F71="","",SUMPRODUCT(--(F71:Z71&gt;F72:Z72)))</f>
        <v/>
      </c>
      <c r="AB71" s="512"/>
      <c r="AC71" s="513"/>
      <c r="AD71" s="593"/>
      <c r="AE71" s="594"/>
      <c r="AF71" s="595"/>
    </row>
    <row r="72" spans="1:32" s="404" customFormat="1" ht="54" customHeight="1" thickBot="1">
      <c r="A72" s="403"/>
      <c r="B72" s="534" t="str">
        <f>IF('KO4(2 G)'!R35="","",'KO4(2 G)'!R35)</f>
        <v>Aulon BIVOLAKU  (1)</v>
      </c>
      <c r="C72" s="535"/>
      <c r="D72" s="535"/>
      <c r="E72" s="536"/>
      <c r="F72" s="557" t="str">
        <f>IF('KO4(2 G)'!S35="","",'KO4(2 G)'!S35)</f>
        <v/>
      </c>
      <c r="G72" s="512"/>
      <c r="H72" s="513"/>
      <c r="I72" s="557" t="str">
        <f>IF('KO4(2 G)'!T35="","",'KO4(2 G)'!T35)</f>
        <v/>
      </c>
      <c r="J72" s="512"/>
      <c r="K72" s="513"/>
      <c r="L72" s="557" t="str">
        <f>IF('KO4(2 G)'!U35="","",'KO4(2 G)'!U35)</f>
        <v/>
      </c>
      <c r="M72" s="512"/>
      <c r="N72" s="513"/>
      <c r="O72" s="557" t="str">
        <f>IF('KO4(2 G)'!V35="","",'KO4(2 G)'!V35)</f>
        <v/>
      </c>
      <c r="P72" s="512"/>
      <c r="Q72" s="513"/>
      <c r="R72" s="557" t="str">
        <f>IF('KO4(2 G)'!W35="","",'KO4(2 G)'!W35)</f>
        <v/>
      </c>
      <c r="S72" s="512"/>
      <c r="T72" s="513"/>
      <c r="U72" s="557" t="str">
        <f>IF('KO4(2 G)'!X35="","",'KO4(2 G)'!X35)</f>
        <v/>
      </c>
      <c r="V72" s="512"/>
      <c r="W72" s="513"/>
      <c r="X72" s="557" t="str">
        <f>IF('KO4(2 G)'!Y35="","",'KO4(2 G)'!Y35)</f>
        <v/>
      </c>
      <c r="Y72" s="512"/>
      <c r="Z72" s="513"/>
      <c r="AA72" s="512" t="str">
        <f>IF(F72="","",SUMPRODUCT(--(F72:Z72&gt;F71:Z71)))</f>
        <v/>
      </c>
      <c r="AB72" s="512"/>
      <c r="AC72" s="513"/>
      <c r="AD72" s="558"/>
      <c r="AE72" s="559"/>
      <c r="AF72" s="560"/>
    </row>
    <row r="73" spans="1:32" s="404" customFormat="1" ht="32.4" customHeight="1" thickBot="1">
      <c r="A73" s="403"/>
      <c r="B73" s="432"/>
      <c r="C73" s="405"/>
      <c r="D73" s="405"/>
      <c r="E73" s="405"/>
      <c r="F73" s="405"/>
      <c r="G73" s="431"/>
      <c r="H73" s="405"/>
      <c r="I73" s="405"/>
      <c r="J73" s="431"/>
      <c r="K73" s="405"/>
      <c r="L73" s="405"/>
      <c r="M73" s="431"/>
      <c r="N73" s="405"/>
      <c r="O73" s="405"/>
      <c r="P73" s="405"/>
      <c r="Q73" s="405"/>
      <c r="R73" s="405"/>
      <c r="S73" s="405"/>
      <c r="T73" s="405"/>
      <c r="U73" s="405"/>
      <c r="V73" s="431"/>
      <c r="W73" s="405"/>
      <c r="X73" s="405"/>
      <c r="Y73" s="431"/>
      <c r="Z73" s="405"/>
      <c r="AA73" s="561" t="s">
        <v>152</v>
      </c>
      <c r="AB73" s="561"/>
      <c r="AC73" s="561"/>
      <c r="AD73" s="561"/>
      <c r="AE73" s="561"/>
      <c r="AF73" s="561"/>
    </row>
    <row r="74" spans="1:32" s="404" customFormat="1" ht="32.4" customHeight="1" thickBot="1">
      <c r="A74" s="403"/>
      <c r="B74" s="432"/>
      <c r="C74" s="407" t="s">
        <v>153</v>
      </c>
      <c r="D74" s="562" t="str">
        <f>IF(AA71="","",IF(AA71&gt;AA72,B71,B72))</f>
        <v/>
      </c>
      <c r="E74" s="563"/>
      <c r="F74" s="563"/>
      <c r="G74" s="563"/>
      <c r="H74" s="563"/>
      <c r="I74" s="564"/>
      <c r="J74" s="565" t="s">
        <v>154</v>
      </c>
      <c r="K74" s="566"/>
      <c r="L74" s="566"/>
      <c r="M74" s="566"/>
      <c r="N74" s="567"/>
      <c r="O74" s="589" t="str">
        <f>IF(AA71="","",MAX(AA71:AC72))</f>
        <v/>
      </c>
      <c r="P74" s="590"/>
      <c r="Q74" s="430" t="s">
        <v>155</v>
      </c>
      <c r="R74" s="590" t="str">
        <f>IF(AA71="","",MIN(AA71:AC72))</f>
        <v/>
      </c>
      <c r="S74" s="591"/>
      <c r="T74" s="405"/>
      <c r="U74" s="405"/>
      <c r="V74" s="431"/>
      <c r="W74" s="405"/>
      <c r="X74" s="405"/>
      <c r="Y74" s="431"/>
      <c r="Z74" s="405"/>
      <c r="AA74" s="431"/>
      <c r="AB74" s="431"/>
      <c r="AC74" s="431"/>
      <c r="AD74" s="409"/>
      <c r="AE74" s="409"/>
      <c r="AF74" s="409"/>
    </row>
    <row r="75" spans="1:32" s="404" customFormat="1" ht="16.2" customHeight="1">
      <c r="A75" s="403"/>
      <c r="B75" s="432"/>
      <c r="C75" s="431"/>
      <c r="D75" s="405"/>
      <c r="E75" s="405"/>
      <c r="F75" s="405"/>
      <c r="G75" s="405"/>
      <c r="H75" s="405"/>
      <c r="I75" s="405"/>
      <c r="J75" s="431"/>
      <c r="K75" s="431"/>
      <c r="L75" s="431"/>
      <c r="M75" s="431"/>
      <c r="N75" s="431"/>
      <c r="O75" s="409"/>
      <c r="P75" s="409"/>
      <c r="Q75" s="409"/>
      <c r="R75" s="409"/>
      <c r="S75" s="409"/>
      <c r="T75" s="405"/>
      <c r="U75" s="405"/>
      <c r="V75" s="431"/>
      <c r="W75" s="405"/>
      <c r="X75" s="405"/>
      <c r="Y75" s="431"/>
      <c r="Z75" s="405"/>
      <c r="AA75" s="431"/>
      <c r="AB75" s="431"/>
      <c r="AC75" s="431"/>
      <c r="AD75" s="409"/>
      <c r="AE75" s="409"/>
      <c r="AF75" s="409"/>
    </row>
    <row r="76" spans="1:32" s="404" customFormat="1" ht="19.95" customHeight="1" thickBot="1">
      <c r="A76" s="403"/>
      <c r="B76" s="432"/>
      <c r="C76" s="592" t="s">
        <v>156</v>
      </c>
      <c r="D76" s="592"/>
      <c r="E76" s="592"/>
      <c r="F76" s="592"/>
      <c r="G76" s="592"/>
      <c r="H76" s="592"/>
      <c r="I76" s="592"/>
      <c r="J76" s="592"/>
      <c r="K76" s="592"/>
      <c r="L76" s="592" t="s">
        <v>157</v>
      </c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92"/>
      <c r="Z76" s="592"/>
      <c r="AA76" s="592"/>
      <c r="AB76" s="592"/>
      <c r="AC76" s="592"/>
      <c r="AD76" s="592"/>
      <c r="AE76" s="409"/>
      <c r="AF76" s="409"/>
    </row>
    <row r="77" spans="1:32" s="404" customFormat="1" ht="13.95" customHeight="1">
      <c r="A77" s="403"/>
      <c r="B77" s="432"/>
      <c r="C77" s="568"/>
      <c r="D77" s="569"/>
      <c r="E77" s="569"/>
      <c r="F77" s="574" t="s">
        <v>150</v>
      </c>
      <c r="G77" s="574"/>
      <c r="H77" s="574"/>
      <c r="I77" s="574"/>
      <c r="J77" s="574"/>
      <c r="K77" s="575"/>
      <c r="L77" s="580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74" t="s">
        <v>150</v>
      </c>
      <c r="Z77" s="574"/>
      <c r="AA77" s="574"/>
      <c r="AB77" s="574"/>
      <c r="AC77" s="574"/>
      <c r="AD77" s="575"/>
      <c r="AE77" s="409"/>
      <c r="AF77" s="409"/>
    </row>
    <row r="78" spans="1:32" s="404" customFormat="1" ht="13.95" customHeight="1">
      <c r="A78" s="403"/>
      <c r="B78" s="432"/>
      <c r="C78" s="570"/>
      <c r="D78" s="571"/>
      <c r="E78" s="571"/>
      <c r="F78" s="576"/>
      <c r="G78" s="576"/>
      <c r="H78" s="576"/>
      <c r="I78" s="576"/>
      <c r="J78" s="576"/>
      <c r="K78" s="577"/>
      <c r="L78" s="582"/>
      <c r="M78" s="583"/>
      <c r="N78" s="583"/>
      <c r="O78" s="583"/>
      <c r="P78" s="583"/>
      <c r="Q78" s="583"/>
      <c r="R78" s="583"/>
      <c r="S78" s="583"/>
      <c r="T78" s="583"/>
      <c r="U78" s="583"/>
      <c r="V78" s="583"/>
      <c r="W78" s="583"/>
      <c r="X78" s="583"/>
      <c r="Y78" s="576"/>
      <c r="Z78" s="576"/>
      <c r="AA78" s="576"/>
      <c r="AB78" s="576"/>
      <c r="AC78" s="576"/>
      <c r="AD78" s="577"/>
      <c r="AE78" s="409"/>
      <c r="AF78" s="409"/>
    </row>
    <row r="79" spans="1:32" ht="13.95" customHeight="1" thickBot="1">
      <c r="C79" s="572"/>
      <c r="D79" s="573"/>
      <c r="E79" s="573"/>
      <c r="F79" s="578"/>
      <c r="G79" s="578"/>
      <c r="H79" s="578"/>
      <c r="I79" s="578"/>
      <c r="J79" s="578"/>
      <c r="K79" s="579"/>
      <c r="L79" s="584"/>
      <c r="M79" s="585"/>
      <c r="N79" s="585"/>
      <c r="O79" s="585"/>
      <c r="P79" s="585"/>
      <c r="Q79" s="585"/>
      <c r="R79" s="585"/>
      <c r="S79" s="585"/>
      <c r="T79" s="585"/>
      <c r="U79" s="585"/>
      <c r="V79" s="585"/>
      <c r="W79" s="585"/>
      <c r="X79" s="585"/>
      <c r="Y79" s="578"/>
      <c r="Z79" s="578"/>
      <c r="AA79" s="578"/>
      <c r="AB79" s="578"/>
      <c r="AC79" s="578"/>
      <c r="AD79" s="579"/>
    </row>
    <row r="80" spans="1:32" ht="9.75" customHeight="1">
      <c r="G80" s="429"/>
      <c r="H80" s="429"/>
      <c r="I80" s="429"/>
      <c r="J80" s="429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X80" s="410"/>
      <c r="Y80" s="410"/>
      <c r="Z80" s="410"/>
      <c r="AA80" s="410"/>
      <c r="AB80" s="410"/>
      <c r="AC80" s="410"/>
      <c r="AD80" s="410"/>
      <c r="AE80" s="410"/>
      <c r="AF80" s="410"/>
    </row>
    <row r="81" spans="1:32" ht="19.2" customHeight="1" thickBot="1">
      <c r="B81" s="432"/>
      <c r="C81" s="412"/>
      <c r="D81" s="411"/>
      <c r="E81" s="412"/>
      <c r="F81" s="413"/>
      <c r="G81" s="413"/>
      <c r="H81" s="413"/>
      <c r="I81" s="413"/>
      <c r="J81" s="413"/>
      <c r="K81" s="413"/>
      <c r="L81" s="413"/>
      <c r="M81" s="413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5"/>
      <c r="Z81" s="515"/>
      <c r="AA81" s="515"/>
      <c r="AB81" s="515"/>
      <c r="AC81" s="515"/>
      <c r="AD81" s="515"/>
      <c r="AE81" s="515"/>
      <c r="AF81" s="515"/>
    </row>
    <row r="82" spans="1:32" ht="22.5" customHeight="1" thickBot="1">
      <c r="B82" s="432"/>
      <c r="C82" s="412"/>
      <c r="D82" s="414" t="s">
        <v>158</v>
      </c>
      <c r="E82" s="516" t="s">
        <v>159</v>
      </c>
      <c r="F82" s="516"/>
      <c r="G82" s="516"/>
      <c r="H82" s="516"/>
      <c r="I82" s="516"/>
      <c r="J82" s="516"/>
      <c r="K82" s="516"/>
      <c r="L82" s="516"/>
      <c r="M82" s="516"/>
      <c r="N82" s="516" t="s">
        <v>160</v>
      </c>
      <c r="O82" s="516"/>
      <c r="P82" s="516"/>
      <c r="Q82" s="516"/>
      <c r="R82" s="516"/>
      <c r="S82" s="516"/>
      <c r="T82" s="516"/>
      <c r="U82" s="516"/>
      <c r="V82" s="516"/>
      <c r="W82" s="516"/>
      <c r="X82" s="517"/>
      <c r="Y82" s="518"/>
      <c r="Z82" s="518"/>
      <c r="AA82" s="518"/>
      <c r="AB82" s="518"/>
      <c r="AC82" s="518"/>
      <c r="AD82" s="518"/>
      <c r="AE82" s="518"/>
      <c r="AF82" s="518"/>
    </row>
    <row r="83" spans="1:32" ht="22.5" customHeight="1">
      <c r="B83" s="432"/>
      <c r="C83" s="412"/>
      <c r="D83" s="415"/>
      <c r="E83" s="519"/>
      <c r="F83" s="519"/>
      <c r="G83" s="519"/>
      <c r="H83" s="519"/>
      <c r="I83" s="519"/>
      <c r="J83" s="519"/>
      <c r="K83" s="519"/>
      <c r="L83" s="519"/>
      <c r="M83" s="520"/>
      <c r="N83" s="521"/>
      <c r="O83" s="522"/>
      <c r="P83" s="522"/>
      <c r="Q83" s="522"/>
      <c r="R83" s="522"/>
      <c r="S83" s="522"/>
      <c r="T83" s="522"/>
      <c r="U83" s="522"/>
      <c r="V83" s="522"/>
      <c r="W83" s="522"/>
      <c r="X83" s="523"/>
      <c r="Y83" s="518"/>
      <c r="Z83" s="518"/>
      <c r="AA83" s="518"/>
      <c r="AB83" s="518"/>
      <c r="AC83" s="518"/>
      <c r="AD83" s="518"/>
      <c r="AE83" s="518"/>
      <c r="AF83" s="518"/>
    </row>
    <row r="84" spans="1:32" s="391" customFormat="1" ht="22.5" customHeight="1" thickBot="1">
      <c r="A84" s="389"/>
      <c r="B84" s="432"/>
      <c r="C84" s="412"/>
      <c r="D84" s="416"/>
      <c r="E84" s="524"/>
      <c r="F84" s="524"/>
      <c r="G84" s="524"/>
      <c r="H84" s="524"/>
      <c r="I84" s="524"/>
      <c r="J84" s="524"/>
      <c r="K84" s="524"/>
      <c r="L84" s="524"/>
      <c r="M84" s="525"/>
      <c r="N84" s="526"/>
      <c r="O84" s="527"/>
      <c r="P84" s="527"/>
      <c r="Q84" s="527"/>
      <c r="R84" s="527"/>
      <c r="S84" s="527"/>
      <c r="T84" s="527"/>
      <c r="U84" s="527"/>
      <c r="V84" s="527"/>
      <c r="W84" s="527"/>
      <c r="X84" s="528"/>
      <c r="Y84" s="413"/>
      <c r="Z84" s="413"/>
      <c r="AA84" s="413"/>
      <c r="AB84" s="413"/>
      <c r="AC84" s="413"/>
      <c r="AD84" s="413"/>
      <c r="AE84" s="413"/>
      <c r="AF84" s="413"/>
    </row>
    <row r="85" spans="1:32" s="391" customFormat="1" ht="16.2" thickBot="1">
      <c r="A85" s="389">
        <v>1</v>
      </c>
      <c r="B85" s="390"/>
      <c r="D85" s="390"/>
      <c r="K85" s="390"/>
      <c r="AF85" s="391">
        <v>4</v>
      </c>
    </row>
    <row r="86" spans="1:32" ht="16.2" thickBot="1">
      <c r="N86" s="493" t="s">
        <v>140</v>
      </c>
      <c r="O86" s="494"/>
      <c r="P86" s="494"/>
      <c r="Q86" s="494"/>
      <c r="R86" s="494"/>
      <c r="S86" s="494"/>
      <c r="T86" s="494"/>
      <c r="U86" s="495"/>
      <c r="V86" s="495"/>
      <c r="W86" s="496" t="s">
        <v>141</v>
      </c>
      <c r="X86" s="496"/>
      <c r="Y86" s="496"/>
      <c r="Z86" s="496"/>
      <c r="AA86" s="496"/>
      <c r="AB86" s="496"/>
      <c r="AC86" s="496"/>
      <c r="AD86" s="496"/>
      <c r="AE86" s="496"/>
      <c r="AF86" s="497"/>
    </row>
    <row r="87" spans="1:32" ht="16.2" thickBot="1">
      <c r="N87" s="498" t="s">
        <v>142</v>
      </c>
      <c r="O87" s="499"/>
      <c r="P87" s="499"/>
      <c r="Q87" s="499"/>
      <c r="R87" s="499"/>
      <c r="S87" s="499"/>
      <c r="T87" s="499"/>
      <c r="U87" s="500"/>
      <c r="V87" s="500"/>
      <c r="W87" s="417">
        <v>9</v>
      </c>
      <c r="X87" s="501" t="s">
        <v>161</v>
      </c>
      <c r="Y87" s="501"/>
      <c r="Z87" s="502">
        <v>2020</v>
      </c>
      <c r="AA87" s="502"/>
      <c r="AB87" s="503"/>
      <c r="AC87" s="503"/>
      <c r="AD87" s="504"/>
      <c r="AE87" s="502"/>
      <c r="AF87" s="505"/>
    </row>
    <row r="88" spans="1:32" ht="17.399999999999999" customHeight="1" thickBot="1">
      <c r="E88" s="506"/>
      <c r="F88" s="506"/>
      <c r="G88" s="506"/>
      <c r="H88" s="506"/>
      <c r="I88" s="506"/>
      <c r="J88" s="506"/>
      <c r="K88" s="506"/>
      <c r="L88" s="506"/>
      <c r="N88" s="507" t="s">
        <v>143</v>
      </c>
      <c r="O88" s="508"/>
      <c r="P88" s="508"/>
      <c r="Q88" s="508"/>
      <c r="R88" s="508"/>
      <c r="S88" s="508"/>
      <c r="T88" s="508"/>
      <c r="U88" s="509"/>
      <c r="V88" s="509"/>
      <c r="W88" s="510" t="s">
        <v>162</v>
      </c>
      <c r="X88" s="510"/>
      <c r="Y88" s="510"/>
      <c r="Z88" s="510"/>
      <c r="AA88" s="510"/>
      <c r="AB88" s="510"/>
      <c r="AC88" s="510"/>
      <c r="AD88" s="510"/>
      <c r="AE88" s="510"/>
      <c r="AF88" s="511"/>
    </row>
    <row r="89" spans="1:32" ht="17.399999999999999" customHeight="1" thickBot="1">
      <c r="E89" s="506"/>
      <c r="F89" s="506"/>
      <c r="G89" s="506"/>
      <c r="H89" s="506"/>
      <c r="I89" s="506"/>
      <c r="J89" s="506"/>
      <c r="K89" s="506"/>
      <c r="L89" s="506"/>
      <c r="N89" s="498" t="s">
        <v>144</v>
      </c>
      <c r="O89" s="499"/>
      <c r="P89" s="499"/>
      <c r="Q89" s="499"/>
      <c r="R89" s="499"/>
      <c r="S89" s="499"/>
      <c r="T89" s="499"/>
      <c r="U89" s="500"/>
      <c r="V89" s="500"/>
      <c r="W89" s="512" t="s">
        <v>172</v>
      </c>
      <c r="X89" s="512"/>
      <c r="Y89" s="512"/>
      <c r="Z89" s="512"/>
      <c r="AA89" s="512"/>
      <c r="AB89" s="512"/>
      <c r="AC89" s="512"/>
      <c r="AD89" s="512"/>
      <c r="AE89" s="512"/>
      <c r="AF89" s="513"/>
    </row>
    <row r="90" spans="1:32" ht="18" thickBot="1">
      <c r="E90" s="540"/>
      <c r="F90" s="540"/>
      <c r="G90" s="540"/>
      <c r="H90" s="540"/>
      <c r="I90" s="540"/>
      <c r="J90" s="540"/>
      <c r="K90" s="540"/>
      <c r="L90" s="540"/>
      <c r="N90" s="529" t="s">
        <v>146</v>
      </c>
      <c r="O90" s="530"/>
      <c r="P90" s="530"/>
      <c r="Q90" s="530"/>
      <c r="R90" s="530"/>
      <c r="S90" s="530"/>
      <c r="T90" s="530"/>
      <c r="U90" s="531"/>
      <c r="V90" s="531"/>
      <c r="W90" s="532"/>
      <c r="X90" s="532"/>
      <c r="Y90" s="532"/>
      <c r="Z90" s="532"/>
      <c r="AA90" s="532"/>
      <c r="AB90" s="532"/>
      <c r="AC90" s="532"/>
      <c r="AD90" s="532"/>
      <c r="AE90" s="532"/>
      <c r="AF90" s="533"/>
    </row>
    <row r="91" spans="1:32" ht="17.399999999999999">
      <c r="E91" s="428"/>
      <c r="F91" s="428"/>
      <c r="G91" s="428"/>
      <c r="H91" s="428"/>
      <c r="I91" s="428"/>
      <c r="J91" s="428"/>
      <c r="K91" s="428"/>
      <c r="L91" s="428"/>
      <c r="N91" s="395"/>
      <c r="O91" s="395"/>
      <c r="P91" s="395"/>
      <c r="Q91" s="395"/>
      <c r="R91" s="395"/>
      <c r="S91" s="395"/>
      <c r="T91" s="395"/>
      <c r="U91" s="395"/>
      <c r="V91" s="395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</row>
    <row r="92" spans="1:32" ht="17.399999999999999">
      <c r="E92" s="428"/>
      <c r="F92" s="428"/>
      <c r="G92" s="428"/>
      <c r="H92" s="428"/>
      <c r="I92" s="428"/>
      <c r="J92" s="428"/>
      <c r="K92" s="540" t="s">
        <v>147</v>
      </c>
      <c r="L92" s="540"/>
      <c r="M92" s="540"/>
      <c r="N92" s="540"/>
      <c r="O92" s="540"/>
      <c r="P92" s="540"/>
      <c r="Q92" s="540"/>
      <c r="R92" s="395"/>
      <c r="S92" s="395"/>
      <c r="T92" s="395"/>
      <c r="U92" s="395"/>
      <c r="V92" s="395"/>
      <c r="W92" s="427"/>
      <c r="X92" s="427"/>
      <c r="Y92" s="427"/>
      <c r="Z92" s="427"/>
      <c r="AA92" s="427"/>
      <c r="AB92" s="427"/>
      <c r="AC92" s="427"/>
      <c r="AD92" s="427"/>
      <c r="AE92" s="427"/>
      <c r="AF92" s="427"/>
    </row>
    <row r="93" spans="1:32" ht="5.4" customHeight="1">
      <c r="C93" s="397"/>
    </row>
    <row r="94" spans="1:32" ht="12" customHeight="1">
      <c r="B94" s="541"/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  <c r="AA94" s="541"/>
      <c r="AB94" s="541"/>
      <c r="AC94" s="541"/>
      <c r="AD94" s="541"/>
      <c r="AE94" s="541"/>
      <c r="AF94" s="541"/>
    </row>
    <row r="95" spans="1:32">
      <c r="C95" s="542" t="s">
        <v>163</v>
      </c>
      <c r="D95" s="542"/>
      <c r="E95" s="542"/>
      <c r="F95" s="542"/>
      <c r="G95" s="542"/>
      <c r="H95" s="542"/>
      <c r="I95" s="542"/>
      <c r="J95" s="542"/>
      <c r="K95" s="542"/>
      <c r="L95" s="542"/>
      <c r="M95" s="542"/>
      <c r="N95" s="542"/>
      <c r="O95" s="542"/>
      <c r="P95" s="542"/>
      <c r="Q95" s="542"/>
      <c r="R95" s="542"/>
      <c r="S95" s="542"/>
      <c r="T95" s="542"/>
      <c r="U95" s="542"/>
      <c r="V95" s="542"/>
      <c r="W95" s="542"/>
      <c r="X95" s="542"/>
      <c r="Y95" s="542"/>
      <c r="Z95" s="542"/>
      <c r="AA95" s="542"/>
      <c r="AB95" s="542"/>
      <c r="AC95" s="542"/>
      <c r="AD95" s="542"/>
      <c r="AE95" s="542"/>
      <c r="AF95" s="542"/>
    </row>
    <row r="96" spans="1:32" ht="16.2" thickBot="1"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29"/>
      <c r="AC96" s="429"/>
      <c r="AD96" s="429"/>
      <c r="AE96" s="429"/>
      <c r="AF96" s="429"/>
    </row>
    <row r="97" spans="1:32" s="402" customFormat="1" ht="16.2" customHeight="1" thickBot="1">
      <c r="A97" s="399"/>
      <c r="B97" s="543"/>
      <c r="C97" s="543"/>
      <c r="D97" s="400"/>
      <c r="E97" s="432"/>
      <c r="F97" s="544" t="s">
        <v>148</v>
      </c>
      <c r="G97" s="545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545"/>
      <c r="U97" s="545"/>
      <c r="V97" s="545"/>
      <c r="W97" s="545"/>
      <c r="X97" s="545"/>
      <c r="Y97" s="545"/>
      <c r="Z97" s="546"/>
      <c r="AA97" s="547" t="s">
        <v>149</v>
      </c>
      <c r="AB97" s="548"/>
      <c r="AC97" s="549"/>
      <c r="AD97" s="553" t="s">
        <v>150</v>
      </c>
      <c r="AE97" s="554"/>
      <c r="AF97" s="555"/>
    </row>
    <row r="98" spans="1:32" ht="16.2" thickBot="1">
      <c r="B98" s="557" t="s">
        <v>151</v>
      </c>
      <c r="C98" s="512"/>
      <c r="D98" s="512"/>
      <c r="E98" s="513"/>
      <c r="F98" s="512" t="s">
        <v>8</v>
      </c>
      <c r="G98" s="512"/>
      <c r="H98" s="513"/>
      <c r="I98" s="557" t="s">
        <v>9</v>
      </c>
      <c r="J98" s="512"/>
      <c r="K98" s="513"/>
      <c r="L98" s="557" t="s">
        <v>10</v>
      </c>
      <c r="M98" s="512"/>
      <c r="N98" s="513"/>
      <c r="O98" s="557" t="s">
        <v>11</v>
      </c>
      <c r="P98" s="512"/>
      <c r="Q98" s="513"/>
      <c r="R98" s="557" t="s">
        <v>12</v>
      </c>
      <c r="S98" s="512"/>
      <c r="T98" s="513"/>
      <c r="U98" s="557" t="s">
        <v>13</v>
      </c>
      <c r="V98" s="512"/>
      <c r="W98" s="513"/>
      <c r="X98" s="557" t="s">
        <v>14</v>
      </c>
      <c r="Y98" s="512"/>
      <c r="Z98" s="513"/>
      <c r="AA98" s="550"/>
      <c r="AB98" s="551"/>
      <c r="AC98" s="552"/>
      <c r="AD98" s="556"/>
      <c r="AE98" s="532"/>
      <c r="AF98" s="533"/>
    </row>
    <row r="99" spans="1:32" s="404" customFormat="1" ht="54" customHeight="1" thickBot="1">
      <c r="A99" s="403"/>
      <c r="B99" s="534" t="str">
        <f>IF('KO4(2 G)'!R25="","",'KO4(2 G)'!R25)</f>
        <v>Fatih KARABAXHAKU (2)</v>
      </c>
      <c r="C99" s="535"/>
      <c r="D99" s="535"/>
      <c r="E99" s="536"/>
      <c r="F99" s="557">
        <f>IF('KO4(2 G)'!S25="","",'KO4(2 G)'!S25)</f>
        <v>11</v>
      </c>
      <c r="G99" s="512"/>
      <c r="H99" s="513"/>
      <c r="I99" s="557">
        <f>IF('KO4(2 G)'!T25="","",'KO4(2 G)'!T25)</f>
        <v>11</v>
      </c>
      <c r="J99" s="512"/>
      <c r="K99" s="513"/>
      <c r="L99" s="557">
        <f>IF('KO4(2 G)'!U25="","",'KO4(2 G)'!U25)</f>
        <v>11</v>
      </c>
      <c r="M99" s="512"/>
      <c r="N99" s="513"/>
      <c r="O99" s="557" t="str">
        <f>IF('KO4(2 G)'!V25="","",'KO4(2 G)'!V25)</f>
        <v/>
      </c>
      <c r="P99" s="512"/>
      <c r="Q99" s="513"/>
      <c r="R99" s="557" t="str">
        <f>IF('KO4(2 G)'!W25="","",'KO4(2 G)'!W25)</f>
        <v/>
      </c>
      <c r="S99" s="512"/>
      <c r="T99" s="513"/>
      <c r="U99" s="557" t="str">
        <f>IF('KO4(2 G)'!X25="","",'KO4(2 G)'!X25)</f>
        <v/>
      </c>
      <c r="V99" s="512"/>
      <c r="W99" s="513"/>
      <c r="X99" s="557" t="str">
        <f>IF('KO4(2 G)'!Y25="","",'KO4(2 G)'!Y25)</f>
        <v/>
      </c>
      <c r="Y99" s="512"/>
      <c r="Z99" s="513"/>
      <c r="AA99" s="557">
        <f>IF(F99="","",SUMPRODUCT(--(F99:Z99&gt;F100:Z100)))</f>
        <v>3</v>
      </c>
      <c r="AB99" s="512"/>
      <c r="AC99" s="513"/>
      <c r="AD99" s="593"/>
      <c r="AE99" s="594"/>
      <c r="AF99" s="595"/>
    </row>
    <row r="100" spans="1:32" s="404" customFormat="1" ht="54" customHeight="1" thickBot="1">
      <c r="A100" s="403"/>
      <c r="B100" s="534" t="str">
        <f>IF('KO4(2 G)'!R26="","",'KO4(2 G)'!R26)</f>
        <v>Elvin Cokovic (9)</v>
      </c>
      <c r="C100" s="535"/>
      <c r="D100" s="535"/>
      <c r="E100" s="536"/>
      <c r="F100" s="557">
        <f>IF('KO4(2 G)'!S26="","",'KO4(2 G)'!S26)</f>
        <v>4</v>
      </c>
      <c r="G100" s="512"/>
      <c r="H100" s="513"/>
      <c r="I100" s="557">
        <f>IF('KO4(2 G)'!T26="","",'KO4(2 G)'!T26)</f>
        <v>2</v>
      </c>
      <c r="J100" s="512"/>
      <c r="K100" s="513"/>
      <c r="L100" s="557">
        <f>IF('KO4(2 G)'!U26="","",'KO4(2 G)'!U26)</f>
        <v>5</v>
      </c>
      <c r="M100" s="512"/>
      <c r="N100" s="513"/>
      <c r="O100" s="557" t="str">
        <f>IF('KO4(2 G)'!V26="","",'KO4(2 G)'!V26)</f>
        <v/>
      </c>
      <c r="P100" s="512"/>
      <c r="Q100" s="513"/>
      <c r="R100" s="557" t="str">
        <f>IF('KO4(2 G)'!W26="","",'KO4(2 G)'!W26)</f>
        <v/>
      </c>
      <c r="S100" s="512"/>
      <c r="T100" s="513"/>
      <c r="U100" s="557" t="str">
        <f>IF('KO4(2 G)'!X26="","",'KO4(2 G)'!X26)</f>
        <v/>
      </c>
      <c r="V100" s="512"/>
      <c r="W100" s="513"/>
      <c r="X100" s="557" t="str">
        <f>IF('KO4(2 G)'!Y26="","",'KO4(2 G)'!Y26)</f>
        <v/>
      </c>
      <c r="Y100" s="512"/>
      <c r="Z100" s="513"/>
      <c r="AA100" s="512">
        <f>IF(F100="","",SUMPRODUCT(--(F100:Z100&gt;F99:Z99)))</f>
        <v>0</v>
      </c>
      <c r="AB100" s="512"/>
      <c r="AC100" s="513"/>
      <c r="AD100" s="558"/>
      <c r="AE100" s="559"/>
      <c r="AF100" s="560"/>
    </row>
    <row r="101" spans="1:32" s="404" customFormat="1" ht="32.4" customHeight="1" thickBot="1">
      <c r="A101" s="403"/>
      <c r="B101" s="432"/>
      <c r="C101" s="405"/>
      <c r="D101" s="405"/>
      <c r="E101" s="405"/>
      <c r="F101" s="405"/>
      <c r="G101" s="431"/>
      <c r="H101" s="405"/>
      <c r="I101" s="405"/>
      <c r="J101" s="431"/>
      <c r="K101" s="405"/>
      <c r="L101" s="405"/>
      <c r="M101" s="431"/>
      <c r="N101" s="405"/>
      <c r="O101" s="405"/>
      <c r="P101" s="405"/>
      <c r="Q101" s="405"/>
      <c r="R101" s="405"/>
      <c r="S101" s="405"/>
      <c r="T101" s="405"/>
      <c r="U101" s="405"/>
      <c r="V101" s="431"/>
      <c r="W101" s="405"/>
      <c r="X101" s="405"/>
      <c r="Y101" s="431"/>
      <c r="Z101" s="405"/>
      <c r="AA101" s="561" t="s">
        <v>152</v>
      </c>
      <c r="AB101" s="561"/>
      <c r="AC101" s="561"/>
      <c r="AD101" s="561"/>
      <c r="AE101" s="561"/>
      <c r="AF101" s="561"/>
    </row>
    <row r="102" spans="1:32" s="404" customFormat="1" ht="32.4" customHeight="1" thickBot="1">
      <c r="A102" s="403"/>
      <c r="B102" s="432"/>
      <c r="C102" s="407" t="s">
        <v>153</v>
      </c>
      <c r="D102" s="562" t="str">
        <f>IF(AA99="","",IF(AA99&gt;AA100,B99,B100))</f>
        <v>Fatih KARABAXHAKU (2)</v>
      </c>
      <c r="E102" s="563"/>
      <c r="F102" s="563"/>
      <c r="G102" s="563"/>
      <c r="H102" s="563"/>
      <c r="I102" s="564"/>
      <c r="J102" s="565" t="s">
        <v>154</v>
      </c>
      <c r="K102" s="566"/>
      <c r="L102" s="566"/>
      <c r="M102" s="566"/>
      <c r="N102" s="567"/>
      <c r="O102" s="589">
        <f>IF(AA99="","",MAX(AA99:AC100))</f>
        <v>3</v>
      </c>
      <c r="P102" s="590"/>
      <c r="Q102" s="430" t="s">
        <v>155</v>
      </c>
      <c r="R102" s="590">
        <f>IF(AA99="","",MIN(AA99:AC100))</f>
        <v>0</v>
      </c>
      <c r="S102" s="591"/>
      <c r="T102" s="405"/>
      <c r="U102" s="405"/>
      <c r="V102" s="431"/>
      <c r="W102" s="405"/>
      <c r="X102" s="405"/>
      <c r="Y102" s="431"/>
      <c r="Z102" s="405"/>
      <c r="AA102" s="431"/>
      <c r="AB102" s="431"/>
      <c r="AC102" s="431"/>
      <c r="AD102" s="409"/>
      <c r="AE102" s="409"/>
      <c r="AF102" s="409"/>
    </row>
    <row r="103" spans="1:32" s="404" customFormat="1" ht="16.2" customHeight="1">
      <c r="A103" s="403"/>
      <c r="B103" s="432"/>
      <c r="C103" s="431"/>
      <c r="D103" s="405"/>
      <c r="E103" s="405"/>
      <c r="F103" s="405"/>
      <c r="G103" s="405"/>
      <c r="H103" s="405"/>
      <c r="I103" s="405"/>
      <c r="J103" s="431"/>
      <c r="K103" s="431"/>
      <c r="L103" s="431"/>
      <c r="M103" s="431"/>
      <c r="N103" s="431"/>
      <c r="O103" s="409"/>
      <c r="P103" s="409"/>
      <c r="Q103" s="409"/>
      <c r="R103" s="409"/>
      <c r="S103" s="409"/>
      <c r="T103" s="405"/>
      <c r="U103" s="405"/>
      <c r="V103" s="431"/>
      <c r="W103" s="405"/>
      <c r="X103" s="405"/>
      <c r="Y103" s="431"/>
      <c r="Z103" s="405"/>
      <c r="AA103" s="431"/>
      <c r="AB103" s="431"/>
      <c r="AC103" s="431"/>
      <c r="AD103" s="409"/>
      <c r="AE103" s="409"/>
      <c r="AF103" s="409"/>
    </row>
    <row r="104" spans="1:32" s="404" customFormat="1" ht="19.95" customHeight="1" thickBot="1">
      <c r="A104" s="403"/>
      <c r="B104" s="432"/>
      <c r="C104" s="592" t="s">
        <v>156</v>
      </c>
      <c r="D104" s="592"/>
      <c r="E104" s="592"/>
      <c r="F104" s="592"/>
      <c r="G104" s="592"/>
      <c r="H104" s="592"/>
      <c r="I104" s="592"/>
      <c r="J104" s="592"/>
      <c r="K104" s="592"/>
      <c r="L104" s="592" t="s">
        <v>157</v>
      </c>
      <c r="M104" s="592"/>
      <c r="N104" s="592"/>
      <c r="O104" s="592"/>
      <c r="P104" s="592"/>
      <c r="Q104" s="592"/>
      <c r="R104" s="592"/>
      <c r="S104" s="592"/>
      <c r="T104" s="592"/>
      <c r="U104" s="592"/>
      <c r="V104" s="592"/>
      <c r="W104" s="592"/>
      <c r="X104" s="592"/>
      <c r="Y104" s="592"/>
      <c r="Z104" s="592"/>
      <c r="AA104" s="592"/>
      <c r="AB104" s="592"/>
      <c r="AC104" s="592"/>
      <c r="AD104" s="592"/>
      <c r="AE104" s="409"/>
      <c r="AF104" s="409"/>
    </row>
    <row r="105" spans="1:32" s="404" customFormat="1" ht="13.95" customHeight="1">
      <c r="A105" s="403"/>
      <c r="B105" s="432"/>
      <c r="C105" s="568"/>
      <c r="D105" s="569"/>
      <c r="E105" s="569"/>
      <c r="F105" s="574" t="s">
        <v>150</v>
      </c>
      <c r="G105" s="574"/>
      <c r="H105" s="574"/>
      <c r="I105" s="574"/>
      <c r="J105" s="574"/>
      <c r="K105" s="575"/>
      <c r="L105" s="580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74" t="s">
        <v>150</v>
      </c>
      <c r="Z105" s="574"/>
      <c r="AA105" s="574"/>
      <c r="AB105" s="574"/>
      <c r="AC105" s="574"/>
      <c r="AD105" s="575"/>
      <c r="AE105" s="409"/>
      <c r="AF105" s="409"/>
    </row>
    <row r="106" spans="1:32" s="404" customFormat="1" ht="13.95" customHeight="1">
      <c r="A106" s="403"/>
      <c r="B106" s="432"/>
      <c r="C106" s="570"/>
      <c r="D106" s="571"/>
      <c r="E106" s="571"/>
      <c r="F106" s="576"/>
      <c r="G106" s="576"/>
      <c r="H106" s="576"/>
      <c r="I106" s="576"/>
      <c r="J106" s="576"/>
      <c r="K106" s="577"/>
      <c r="L106" s="582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583"/>
      <c r="Y106" s="576"/>
      <c r="Z106" s="576"/>
      <c r="AA106" s="576"/>
      <c r="AB106" s="576"/>
      <c r="AC106" s="576"/>
      <c r="AD106" s="577"/>
      <c r="AE106" s="409"/>
      <c r="AF106" s="409"/>
    </row>
    <row r="107" spans="1:32" ht="13.95" customHeight="1" thickBot="1">
      <c r="C107" s="572"/>
      <c r="D107" s="573"/>
      <c r="E107" s="573"/>
      <c r="F107" s="578"/>
      <c r="G107" s="578"/>
      <c r="H107" s="578"/>
      <c r="I107" s="578"/>
      <c r="J107" s="578"/>
      <c r="K107" s="579"/>
      <c r="L107" s="584"/>
      <c r="M107" s="585"/>
      <c r="N107" s="585"/>
      <c r="O107" s="585"/>
      <c r="P107" s="585"/>
      <c r="Q107" s="585"/>
      <c r="R107" s="585"/>
      <c r="S107" s="585"/>
      <c r="T107" s="585"/>
      <c r="U107" s="585"/>
      <c r="V107" s="585"/>
      <c r="W107" s="585"/>
      <c r="X107" s="585"/>
      <c r="Y107" s="578"/>
      <c r="Z107" s="578"/>
      <c r="AA107" s="578"/>
      <c r="AB107" s="578"/>
      <c r="AC107" s="578"/>
      <c r="AD107" s="579"/>
    </row>
    <row r="108" spans="1:32" ht="9.75" customHeight="1">
      <c r="G108" s="429"/>
      <c r="H108" s="429"/>
      <c r="I108" s="429"/>
      <c r="J108" s="429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X108" s="410"/>
      <c r="Y108" s="410"/>
      <c r="Z108" s="410"/>
      <c r="AA108" s="410"/>
      <c r="AB108" s="410"/>
      <c r="AC108" s="410"/>
      <c r="AD108" s="410"/>
      <c r="AE108" s="410"/>
      <c r="AF108" s="410"/>
    </row>
    <row r="109" spans="1:32" ht="19.2" customHeight="1" thickBot="1">
      <c r="B109" s="432"/>
      <c r="C109" s="412"/>
      <c r="D109" s="411"/>
      <c r="E109" s="412"/>
      <c r="F109" s="413"/>
      <c r="G109" s="413"/>
      <c r="H109" s="413"/>
      <c r="I109" s="413"/>
      <c r="J109" s="413"/>
      <c r="K109" s="413"/>
      <c r="L109" s="413"/>
      <c r="M109" s="413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  <c r="X109" s="514"/>
      <c r="Y109" s="515"/>
      <c r="Z109" s="515"/>
      <c r="AA109" s="515"/>
      <c r="AB109" s="515"/>
      <c r="AC109" s="515"/>
      <c r="AD109" s="515"/>
      <c r="AE109" s="515"/>
      <c r="AF109" s="515"/>
    </row>
    <row r="110" spans="1:32" ht="22.5" customHeight="1" thickBot="1">
      <c r="B110" s="432"/>
      <c r="C110" s="412"/>
      <c r="D110" s="414" t="s">
        <v>158</v>
      </c>
      <c r="E110" s="516" t="s">
        <v>159</v>
      </c>
      <c r="F110" s="516"/>
      <c r="G110" s="516"/>
      <c r="H110" s="516"/>
      <c r="I110" s="516"/>
      <c r="J110" s="516"/>
      <c r="K110" s="516"/>
      <c r="L110" s="516"/>
      <c r="M110" s="516"/>
      <c r="N110" s="516" t="s">
        <v>160</v>
      </c>
      <c r="O110" s="516"/>
      <c r="P110" s="516"/>
      <c r="Q110" s="516"/>
      <c r="R110" s="516"/>
      <c r="S110" s="516"/>
      <c r="T110" s="516"/>
      <c r="U110" s="516"/>
      <c r="V110" s="516"/>
      <c r="W110" s="516"/>
      <c r="X110" s="517"/>
      <c r="Y110" s="518"/>
      <c r="Z110" s="518"/>
      <c r="AA110" s="518"/>
      <c r="AB110" s="518"/>
      <c r="AC110" s="518"/>
      <c r="AD110" s="518"/>
      <c r="AE110" s="518"/>
      <c r="AF110" s="518"/>
    </row>
    <row r="111" spans="1:32" ht="22.5" customHeight="1">
      <c r="B111" s="432"/>
      <c r="C111" s="412"/>
      <c r="D111" s="415"/>
      <c r="E111" s="519"/>
      <c r="F111" s="519"/>
      <c r="G111" s="519"/>
      <c r="H111" s="519"/>
      <c r="I111" s="519"/>
      <c r="J111" s="519"/>
      <c r="K111" s="519"/>
      <c r="L111" s="519"/>
      <c r="M111" s="520"/>
      <c r="N111" s="521"/>
      <c r="O111" s="522"/>
      <c r="P111" s="522"/>
      <c r="Q111" s="522"/>
      <c r="R111" s="522"/>
      <c r="S111" s="522"/>
      <c r="T111" s="522"/>
      <c r="U111" s="522"/>
      <c r="V111" s="522"/>
      <c r="W111" s="522"/>
      <c r="X111" s="523"/>
      <c r="Y111" s="518"/>
      <c r="Z111" s="518"/>
      <c r="AA111" s="518"/>
      <c r="AB111" s="518"/>
      <c r="AC111" s="518"/>
      <c r="AD111" s="518"/>
      <c r="AE111" s="518"/>
      <c r="AF111" s="518"/>
    </row>
    <row r="112" spans="1:32" s="391" customFormat="1" ht="22.5" customHeight="1" thickBot="1">
      <c r="A112" s="389"/>
      <c r="B112" s="432"/>
      <c r="C112" s="412"/>
      <c r="D112" s="416"/>
      <c r="E112" s="524"/>
      <c r="F112" s="524"/>
      <c r="G112" s="524"/>
      <c r="H112" s="524"/>
      <c r="I112" s="524"/>
      <c r="J112" s="524"/>
      <c r="K112" s="524"/>
      <c r="L112" s="524"/>
      <c r="M112" s="525"/>
      <c r="N112" s="526"/>
      <c r="O112" s="527"/>
      <c r="P112" s="527"/>
      <c r="Q112" s="527"/>
      <c r="R112" s="527"/>
      <c r="S112" s="527"/>
      <c r="T112" s="527"/>
      <c r="U112" s="527"/>
      <c r="V112" s="527"/>
      <c r="W112" s="527"/>
      <c r="X112" s="528"/>
      <c r="Y112" s="413"/>
      <c r="Z112" s="413"/>
      <c r="AA112" s="413"/>
      <c r="AB112" s="413"/>
      <c r="AC112" s="413"/>
      <c r="AD112" s="413"/>
      <c r="AE112" s="413"/>
      <c r="AF112" s="413"/>
    </row>
  </sheetData>
  <sheetProtection algorithmName="SHA-512" hashValue="dnGXGtcW9O5+tx01URlIYYxBiiKQcJzz6jvnRnOT8aAIwWLxMUR+Jrs8GZWLVu4U/FrbmAt6IgI86QBHXdl12Q==" saltValue="TTWeJc8HsTXp9EuaM13EWw==" spinCount="100000" sheet="1" objects="1" scenarios="1"/>
  <mergeCells count="284">
    <mergeCell ref="C104:K104"/>
    <mergeCell ref="L104:AD104"/>
    <mergeCell ref="R100:T100"/>
    <mergeCell ref="U100:W100"/>
    <mergeCell ref="X100:Z100"/>
    <mergeCell ref="AA100:AC100"/>
    <mergeCell ref="AD100:AF100"/>
    <mergeCell ref="AA101:AF101"/>
    <mergeCell ref="E112:M112"/>
    <mergeCell ref="N112:X112"/>
    <mergeCell ref="E110:M110"/>
    <mergeCell ref="N110:X110"/>
    <mergeCell ref="Y110:AF110"/>
    <mergeCell ref="E111:M111"/>
    <mergeCell ref="N111:X111"/>
    <mergeCell ref="Y111:AF111"/>
    <mergeCell ref="C105:E107"/>
    <mergeCell ref="F105:K107"/>
    <mergeCell ref="L105:X107"/>
    <mergeCell ref="Y105:AD107"/>
    <mergeCell ref="N109:X109"/>
    <mergeCell ref="Y109:AF109"/>
    <mergeCell ref="AD99:AF99"/>
    <mergeCell ref="B100:E100"/>
    <mergeCell ref="F100:H100"/>
    <mergeCell ref="I100:K100"/>
    <mergeCell ref="L100:N100"/>
    <mergeCell ref="O100:Q100"/>
    <mergeCell ref="D102:I102"/>
    <mergeCell ref="J102:N102"/>
    <mergeCell ref="O102:P102"/>
    <mergeCell ref="R102:S102"/>
    <mergeCell ref="B99:E99"/>
    <mergeCell ref="F99:H99"/>
    <mergeCell ref="I99:K99"/>
    <mergeCell ref="L99:N99"/>
    <mergeCell ref="O99:Q99"/>
    <mergeCell ref="R99:T99"/>
    <mergeCell ref="U99:W99"/>
    <mergeCell ref="X99:Z99"/>
    <mergeCell ref="AA99:AC99"/>
    <mergeCell ref="K92:Q92"/>
    <mergeCell ref="B94:AF94"/>
    <mergeCell ref="C95:AF95"/>
    <mergeCell ref="B97:C97"/>
    <mergeCell ref="F97:Z97"/>
    <mergeCell ref="AA97:AC98"/>
    <mergeCell ref="AD97:AF98"/>
    <mergeCell ref="B98:E98"/>
    <mergeCell ref="F98:H98"/>
    <mergeCell ref="I98:K98"/>
    <mergeCell ref="L98:N98"/>
    <mergeCell ref="O98:Q98"/>
    <mergeCell ref="R98:T98"/>
    <mergeCell ref="U98:W98"/>
    <mergeCell ref="X98:Z98"/>
    <mergeCell ref="E88:L89"/>
    <mergeCell ref="N88:V88"/>
    <mergeCell ref="W88:AF88"/>
    <mergeCell ref="N89:V89"/>
    <mergeCell ref="W89:AF89"/>
    <mergeCell ref="E90:L90"/>
    <mergeCell ref="N90:V90"/>
    <mergeCell ref="W90:AF90"/>
    <mergeCell ref="E84:M84"/>
    <mergeCell ref="N84:X84"/>
    <mergeCell ref="N86:V86"/>
    <mergeCell ref="W86:AF86"/>
    <mergeCell ref="N87:V87"/>
    <mergeCell ref="X87:Y87"/>
    <mergeCell ref="Z87:AA87"/>
    <mergeCell ref="AB87:AC87"/>
    <mergeCell ref="AD87:AF87"/>
    <mergeCell ref="E83:M83"/>
    <mergeCell ref="N83:X83"/>
    <mergeCell ref="Y83:AF83"/>
    <mergeCell ref="C77:E79"/>
    <mergeCell ref="F77:K79"/>
    <mergeCell ref="L77:X79"/>
    <mergeCell ref="Y77:AD79"/>
    <mergeCell ref="N81:X81"/>
    <mergeCell ref="Y81:AF81"/>
    <mergeCell ref="C76:K76"/>
    <mergeCell ref="L76:AD76"/>
    <mergeCell ref="R72:T72"/>
    <mergeCell ref="U72:W72"/>
    <mergeCell ref="X72:Z72"/>
    <mergeCell ref="AA72:AC72"/>
    <mergeCell ref="AD72:AF72"/>
    <mergeCell ref="AA73:AF73"/>
    <mergeCell ref="E82:M82"/>
    <mergeCell ref="N82:X82"/>
    <mergeCell ref="Y82:AF82"/>
    <mergeCell ref="AD71:AF71"/>
    <mergeCell ref="B72:E72"/>
    <mergeCell ref="F72:H72"/>
    <mergeCell ref="I72:K72"/>
    <mergeCell ref="L72:N72"/>
    <mergeCell ref="O72:Q72"/>
    <mergeCell ref="D74:I74"/>
    <mergeCell ref="J74:N74"/>
    <mergeCell ref="O74:P74"/>
    <mergeCell ref="R74:S74"/>
    <mergeCell ref="B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K64:Q64"/>
    <mergeCell ref="B66:AF66"/>
    <mergeCell ref="C67:AF67"/>
    <mergeCell ref="B69:C69"/>
    <mergeCell ref="F69:Z69"/>
    <mergeCell ref="AA69:AC70"/>
    <mergeCell ref="AD69:AF70"/>
    <mergeCell ref="B70:E70"/>
    <mergeCell ref="F70:H70"/>
    <mergeCell ref="I70:K70"/>
    <mergeCell ref="L70:N70"/>
    <mergeCell ref="O70:Q70"/>
    <mergeCell ref="R70:T70"/>
    <mergeCell ref="U70:W70"/>
    <mergeCell ref="X70:Z70"/>
    <mergeCell ref="E60:L61"/>
    <mergeCell ref="N60:V60"/>
    <mergeCell ref="W60:AF60"/>
    <mergeCell ref="N61:V61"/>
    <mergeCell ref="W61:AF61"/>
    <mergeCell ref="E62:L62"/>
    <mergeCell ref="N62:V62"/>
    <mergeCell ref="W62:AF62"/>
    <mergeCell ref="E56:M56"/>
    <mergeCell ref="N56:X56"/>
    <mergeCell ref="N58:V58"/>
    <mergeCell ref="W58:AF58"/>
    <mergeCell ref="N59:V59"/>
    <mergeCell ref="X59:Y59"/>
    <mergeCell ref="Z59:AA59"/>
    <mergeCell ref="AB59:AC59"/>
    <mergeCell ref="AD59:AF59"/>
    <mergeCell ref="E55:M55"/>
    <mergeCell ref="N55:X55"/>
    <mergeCell ref="Y55:AF55"/>
    <mergeCell ref="C49:E51"/>
    <mergeCell ref="F49:K51"/>
    <mergeCell ref="L49:X51"/>
    <mergeCell ref="Y49:AD51"/>
    <mergeCell ref="N53:X53"/>
    <mergeCell ref="Y53:AF53"/>
    <mergeCell ref="C48:K48"/>
    <mergeCell ref="L48:AD48"/>
    <mergeCell ref="R44:T44"/>
    <mergeCell ref="U44:W44"/>
    <mergeCell ref="X44:Z44"/>
    <mergeCell ref="AA44:AC44"/>
    <mergeCell ref="AD44:AF44"/>
    <mergeCell ref="AA45:AF45"/>
    <mergeCell ref="E54:M54"/>
    <mergeCell ref="N54:X54"/>
    <mergeCell ref="Y54:AF54"/>
    <mergeCell ref="AD43:AF43"/>
    <mergeCell ref="B44:E44"/>
    <mergeCell ref="F44:H44"/>
    <mergeCell ref="I44:K44"/>
    <mergeCell ref="L44:N44"/>
    <mergeCell ref="O44:Q44"/>
    <mergeCell ref="D46:I46"/>
    <mergeCell ref="J46:N46"/>
    <mergeCell ref="O46:P46"/>
    <mergeCell ref="R46:S46"/>
    <mergeCell ref="B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K36:Q36"/>
    <mergeCell ref="B38:AF38"/>
    <mergeCell ref="C39:AF39"/>
    <mergeCell ref="B41:C41"/>
    <mergeCell ref="F41:Z41"/>
    <mergeCell ref="AA41:AC42"/>
    <mergeCell ref="AD41:AF42"/>
    <mergeCell ref="B42:E42"/>
    <mergeCell ref="F42:H42"/>
    <mergeCell ref="I42:K42"/>
    <mergeCell ref="L42:N42"/>
    <mergeCell ref="O42:Q42"/>
    <mergeCell ref="R42:T42"/>
    <mergeCell ref="U42:W42"/>
    <mergeCell ref="X42:Z42"/>
    <mergeCell ref="E32:L33"/>
    <mergeCell ref="N32:V32"/>
    <mergeCell ref="W32:AF32"/>
    <mergeCell ref="N33:V33"/>
    <mergeCell ref="W33:AF33"/>
    <mergeCell ref="E34:L34"/>
    <mergeCell ref="N34:V34"/>
    <mergeCell ref="W34:AF34"/>
    <mergeCell ref="E28:M28"/>
    <mergeCell ref="N28:X28"/>
    <mergeCell ref="N30:V30"/>
    <mergeCell ref="W30:AF30"/>
    <mergeCell ref="N31:V31"/>
    <mergeCell ref="X31:Y31"/>
    <mergeCell ref="Z31:AA31"/>
    <mergeCell ref="AB31:AC31"/>
    <mergeCell ref="AD31:AF31"/>
    <mergeCell ref="E27:M27"/>
    <mergeCell ref="N27:X27"/>
    <mergeCell ref="Y27:AF27"/>
    <mergeCell ref="C21:E23"/>
    <mergeCell ref="F21:K23"/>
    <mergeCell ref="L21:X23"/>
    <mergeCell ref="Y21:AD23"/>
    <mergeCell ref="N25:X25"/>
    <mergeCell ref="Y25:AF25"/>
    <mergeCell ref="C20:K20"/>
    <mergeCell ref="L20:AD20"/>
    <mergeCell ref="R16:T16"/>
    <mergeCell ref="U16:W16"/>
    <mergeCell ref="X16:Z16"/>
    <mergeCell ref="AA16:AC16"/>
    <mergeCell ref="AD16:AF16"/>
    <mergeCell ref="AA17:AF17"/>
    <mergeCell ref="E26:M26"/>
    <mergeCell ref="N26:X26"/>
    <mergeCell ref="Y26:AF26"/>
    <mergeCell ref="AD15:AF15"/>
    <mergeCell ref="B16:E16"/>
    <mergeCell ref="F16:H16"/>
    <mergeCell ref="I16:K16"/>
    <mergeCell ref="L16:N16"/>
    <mergeCell ref="O16:Q16"/>
    <mergeCell ref="D18:I18"/>
    <mergeCell ref="J18:N18"/>
    <mergeCell ref="O18:P18"/>
    <mergeCell ref="R18:S18"/>
    <mergeCell ref="B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K8:Q8"/>
    <mergeCell ref="B10:AF10"/>
    <mergeCell ref="C11:AF11"/>
    <mergeCell ref="B13:C13"/>
    <mergeCell ref="F13:Z13"/>
    <mergeCell ref="AA13:AC14"/>
    <mergeCell ref="AD13:AF14"/>
    <mergeCell ref="B14:E14"/>
    <mergeCell ref="F14:H14"/>
    <mergeCell ref="I14:K14"/>
    <mergeCell ref="L14:N14"/>
    <mergeCell ref="O14:Q14"/>
    <mergeCell ref="R14:T14"/>
    <mergeCell ref="U14:W14"/>
    <mergeCell ref="X14:Z14"/>
    <mergeCell ref="E4:L5"/>
    <mergeCell ref="N4:V4"/>
    <mergeCell ref="W4:AF4"/>
    <mergeCell ref="N5:V5"/>
    <mergeCell ref="W5:AF5"/>
    <mergeCell ref="E6:L6"/>
    <mergeCell ref="N6:V6"/>
    <mergeCell ref="W6:AF6"/>
    <mergeCell ref="N2:V2"/>
    <mergeCell ref="W2:AF2"/>
    <mergeCell ref="N3:V3"/>
    <mergeCell ref="X3:Y3"/>
    <mergeCell ref="Z3:AA3"/>
    <mergeCell ref="AB3:AC3"/>
    <mergeCell ref="AD3:AF3"/>
  </mergeCells>
  <pageMargins left="0.16" right="0.16" top="0.13" bottom="0.16" header="0.13" footer="0.16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G7" sqref="G7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74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7" s="66" customFormat="1">
      <c r="C1" s="646" t="s">
        <v>61</v>
      </c>
      <c r="D1" s="626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" thickBot="1">
      <c r="B2" s="302" t="s">
        <v>126</v>
      </c>
      <c r="C2" s="302" t="s">
        <v>78</v>
      </c>
    </row>
    <row r="3" spans="2:47" ht="15.6">
      <c r="B3" s="63" t="s">
        <v>25</v>
      </c>
      <c r="C3" s="63">
        <v>1</v>
      </c>
      <c r="D3" s="25" t="str">
        <f>IF(' I'!$X$2="","",' I'!$X$2)</f>
        <v>Fatih KARABAXHAKU (2)</v>
      </c>
    </row>
    <row r="4" spans="2:47" ht="16.2" thickBot="1">
      <c r="B4" s="64" t="s">
        <v>55</v>
      </c>
      <c r="C4" s="64">
        <v>2</v>
      </c>
      <c r="D4" s="26" t="str">
        <f>IF(' I'!$X$3="","",' I'!$X$3)</f>
        <v>Elvin Cokovic (9)</v>
      </c>
    </row>
    <row r="5" spans="2:47" ht="15.6">
      <c r="B5" s="64" t="s">
        <v>27</v>
      </c>
      <c r="C5" s="64">
        <v>3</v>
      </c>
      <c r="D5" s="29" t="str">
        <f>IF(' II'!$X$2="","",' II'!$X$2)</f>
        <v>Aulon BIVOLAKU  (1)</v>
      </c>
    </row>
    <row r="6" spans="2:47" ht="16.2" thickBot="1">
      <c r="B6" s="64" t="s">
        <v>54</v>
      </c>
      <c r="C6" s="64">
        <v>4</v>
      </c>
      <c r="D6" s="30" t="str">
        <f>IF(' II'!$X$3="","",' II'!$X$3)</f>
        <v>Milos RAHOVIC (10)</v>
      </c>
    </row>
    <row r="7" spans="2:47" ht="15.6">
      <c r="B7" s="64" t="s">
        <v>29</v>
      </c>
      <c r="C7" s="64">
        <v>5</v>
      </c>
      <c r="D7" s="25" t="str">
        <f>IF(' III'!$X$2="","",' III'!$X$2)</f>
        <v/>
      </c>
      <c r="F7" s="101"/>
      <c r="G7" s="177" t="str">
        <f>IF(F7="","",VLOOKUP(F7,$C$3:$D$10,2,FALSE))</f>
        <v/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2" thickBot="1">
      <c r="B8" s="64" t="s">
        <v>53</v>
      </c>
      <c r="C8" s="64">
        <v>6</v>
      </c>
      <c r="D8" s="26" t="str">
        <f>IF(' III'!$X$3="","",' III'!$X$3)</f>
        <v/>
      </c>
      <c r="F8" s="101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6">
      <c r="B9" s="64" t="s">
        <v>30</v>
      </c>
      <c r="C9" s="64">
        <v>7</v>
      </c>
      <c r="D9" s="29" t="str">
        <f>IF(IV!$X$2="","",IV!$X$2)</f>
        <v/>
      </c>
      <c r="O9" s="34"/>
      <c r="P9" s="102"/>
    </row>
    <row r="10" spans="2:47" ht="16.2" thickBot="1">
      <c r="B10" s="65" t="s">
        <v>52</v>
      </c>
      <c r="C10" s="65">
        <v>8</v>
      </c>
      <c r="D10" s="30" t="str">
        <f>IF(IV!$X$3="","",IV!$X$3)</f>
        <v/>
      </c>
      <c r="O10" s="34"/>
      <c r="P10" s="102"/>
    </row>
    <row r="11" spans="2:47" ht="15.6">
      <c r="B11" s="78"/>
      <c r="C11" s="78"/>
      <c r="D11" s="74"/>
      <c r="P11" s="102"/>
    </row>
    <row r="12" spans="2:47" ht="15.6">
      <c r="B12" s="78"/>
      <c r="C12" s="78"/>
      <c r="D12" s="74"/>
      <c r="P12" s="102"/>
      <c r="AN12" s="61"/>
    </row>
    <row r="13" spans="2:47" s="42" customFormat="1" ht="15.6">
      <c r="B13" s="78"/>
      <c r="C13" s="78"/>
      <c r="D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6">
      <c r="B14" s="78"/>
      <c r="C14" s="78"/>
      <c r="D14" s="74"/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6">
      <c r="B15" s="78"/>
      <c r="C15" s="78"/>
      <c r="D15" s="74"/>
      <c r="P15" s="102"/>
      <c r="Y15" s="105"/>
      <c r="AN15" s="627" t="str">
        <f>IF(AJ25="","",IF(AJ25&gt;AJ26,AB25,AB26))</f>
        <v/>
      </c>
    </row>
    <row r="16" spans="2:47" ht="15.6">
      <c r="B16" s="78"/>
      <c r="C16" s="78"/>
      <c r="D16" s="74"/>
      <c r="P16" s="102"/>
      <c r="Y16" s="106"/>
      <c r="AM16" s="627" t="str">
        <f>IF(AJ25="","",IF(AJ25&lt;AJ26,AB25,AB26))</f>
        <v/>
      </c>
      <c r="AN16" s="627"/>
      <c r="AO16" s="628" t="str">
        <f>IF(AJ25=AJ26,"",IF(AJ34=AJ35,AB34,IF(AJ34&gt;AJ35,AB34,AB35)))</f>
        <v/>
      </c>
    </row>
    <row r="17" spans="1:42" s="42" customFormat="1" ht="15.6">
      <c r="B17" s="78"/>
      <c r="C17" s="78"/>
      <c r="D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627"/>
      <c r="AN17" s="627"/>
      <c r="AO17" s="628"/>
    </row>
    <row r="18" spans="1:42" ht="15.6">
      <c r="B18" s="78"/>
      <c r="C18" s="78"/>
      <c r="D18" s="74"/>
      <c r="P18" s="102"/>
      <c r="Y18" s="106"/>
      <c r="AJ18" s="34"/>
      <c r="AM18" s="627"/>
      <c r="AO18" s="628"/>
    </row>
    <row r="19" spans="1:42" ht="16.2" thickBot="1">
      <c r="A19" s="49"/>
      <c r="B19" s="49"/>
      <c r="C19" s="78"/>
      <c r="D19" s="74"/>
      <c r="F19" s="101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629" t="str">
        <f>IF(AJ25=AJ26,"",IF(OR(AJ34&gt;AJ35,AJ34&lt;AJ35),"",AB35))</f>
        <v/>
      </c>
    </row>
    <row r="20" spans="1:42" ht="16.2" thickBot="1">
      <c r="A20" s="49"/>
      <c r="B20" s="49"/>
      <c r="C20" s="78"/>
      <c r="D20" s="74"/>
      <c r="F20" s="101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631" t="s">
        <v>58</v>
      </c>
      <c r="AO20" s="629"/>
    </row>
    <row r="21" spans="1:42" s="42" customFormat="1" ht="16.2" thickBot="1">
      <c r="A21" s="49"/>
      <c r="B21" s="49"/>
      <c r="C21" s="78"/>
      <c r="D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634" t="s">
        <v>59</v>
      </c>
      <c r="AN21" s="632"/>
      <c r="AO21" s="630"/>
    </row>
    <row r="22" spans="1:42" ht="15.6">
      <c r="A22" s="49"/>
      <c r="B22" s="49"/>
      <c r="C22" s="78"/>
      <c r="D22" s="74"/>
      <c r="Y22" s="106"/>
      <c r="AK22" s="49"/>
      <c r="AL22" s="49"/>
      <c r="AM22" s="635"/>
      <c r="AN22" s="632"/>
      <c r="AO22" s="637" t="s">
        <v>60</v>
      </c>
    </row>
    <row r="23" spans="1:42" ht="16.2" thickBot="1">
      <c r="A23" s="49"/>
      <c r="B23" s="49"/>
      <c r="C23" s="78"/>
      <c r="D23" s="74"/>
      <c r="Y23" s="106"/>
      <c r="AK23" s="49"/>
      <c r="AL23" s="49"/>
      <c r="AM23" s="636"/>
      <c r="AN23" s="633"/>
      <c r="AO23" s="638"/>
    </row>
    <row r="24" spans="1:42" ht="15.6">
      <c r="A24" s="49"/>
      <c r="B24" s="49"/>
      <c r="C24" s="78"/>
      <c r="D24" s="74"/>
      <c r="Y24" s="106"/>
      <c r="AK24" s="49"/>
      <c r="AL24" s="49"/>
    </row>
    <row r="25" spans="1:42" s="42" customFormat="1" ht="15.6">
      <c r="A25" s="49"/>
      <c r="B25" s="49"/>
      <c r="C25" s="78"/>
      <c r="D25" s="74"/>
      <c r="F25" s="74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6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6">
      <c r="C27" s="73"/>
      <c r="D27" s="74"/>
      <c r="Y27" s="106"/>
      <c r="AA27" s="53"/>
      <c r="AK27" s="49"/>
      <c r="AL27" s="616" t="s">
        <v>81</v>
      </c>
      <c r="AM27" s="617"/>
      <c r="AN27" s="617"/>
      <c r="AO27" s="617"/>
      <c r="AP27" s="618"/>
    </row>
    <row r="28" spans="1:42" ht="15.6">
      <c r="C28" s="73"/>
      <c r="D28" s="74"/>
      <c r="Y28" s="106"/>
      <c r="AA28" s="53"/>
      <c r="AK28" s="49"/>
      <c r="AL28" s="378">
        <v>1</v>
      </c>
      <c r="AM28" s="379" t="s">
        <v>82</v>
      </c>
      <c r="AN28" s="619" t="str">
        <f>IF(AJ25="","",IF(AJ25&gt;AJ26,AB25,AB26))</f>
        <v/>
      </c>
      <c r="AO28" s="619"/>
      <c r="AP28" s="619"/>
    </row>
    <row r="29" spans="1:42" s="42" customFormat="1" ht="15.6">
      <c r="C29" s="73"/>
      <c r="D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620" t="str">
        <f>IF(AJ25="","",IF(AJ25&lt;AJ26,AB25,AB26))</f>
        <v/>
      </c>
      <c r="AO29" s="620"/>
      <c r="AP29" s="620"/>
    </row>
    <row r="30" spans="1:42" ht="15.6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621" t="str">
        <f>IF(AJ25=AJ26,"",IF(AJ34=AJ35,AB34,IF(AJ34&gt;AJ35,AB34,AB35)))</f>
        <v/>
      </c>
      <c r="AO30" s="621"/>
      <c r="AP30" s="621"/>
    </row>
    <row r="31" spans="1:42" ht="15.6">
      <c r="C31" s="73"/>
      <c r="D31" s="74"/>
      <c r="F31" s="101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621" t="str">
        <f>IF(AJ25=AJ26,"",IF(AJ34=AJ35,AB35,IF(AJ34&lt;AJ35,AB34,AB35)))</f>
        <v/>
      </c>
      <c r="AO31" s="621"/>
      <c r="AP31" s="621"/>
    </row>
    <row r="32" spans="1:42" ht="15.6">
      <c r="C32" s="73"/>
      <c r="D32" s="74"/>
      <c r="F32" s="101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622" t="str">
        <f>IF(O7="","",IF(O7&lt;O8,G7,G8))</f>
        <v/>
      </c>
      <c r="AO32" s="622"/>
      <c r="AP32" s="622"/>
    </row>
    <row r="33" spans="3:42" s="42" customFormat="1" ht="15.6">
      <c r="C33" s="73"/>
      <c r="D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622" t="str">
        <f>IF(O19="","",IF(O19&lt;O20,G19,G20))</f>
        <v/>
      </c>
      <c r="AO33" s="622"/>
      <c r="AP33" s="622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622" t="str">
        <f>IF(O31="","",IF(O31&lt;O32,G31,G32))</f>
        <v/>
      </c>
      <c r="AO34" s="622"/>
      <c r="AP34" s="622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622" t="str">
        <f>IF(O43="","",IF(O43&lt;O44,G43,G44))</f>
        <v/>
      </c>
      <c r="AO35" s="622"/>
      <c r="AP35" s="622"/>
    </row>
    <row r="36" spans="3:42">
      <c r="P36" s="102"/>
      <c r="Y36" s="107"/>
      <c r="AK36" s="49"/>
      <c r="AL36" s="189"/>
      <c r="AM36" s="75"/>
      <c r="AN36" s="615"/>
      <c r="AO36" s="615"/>
      <c r="AP36" s="615"/>
    </row>
    <row r="37" spans="3:42" s="42" customFormat="1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615"/>
      <c r="AO37" s="615"/>
      <c r="AP37" s="615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615"/>
      <c r="AO38" s="615"/>
      <c r="AP38" s="615"/>
    </row>
    <row r="39" spans="3:42">
      <c r="P39" s="102"/>
      <c r="AK39" s="49"/>
      <c r="AL39" s="189"/>
      <c r="AM39" s="75"/>
      <c r="AN39" s="615"/>
      <c r="AO39" s="615"/>
      <c r="AP39" s="615"/>
    </row>
    <row r="40" spans="3:42">
      <c r="P40" s="102"/>
      <c r="AK40" s="49"/>
      <c r="AL40" s="189"/>
      <c r="AM40" s="75"/>
      <c r="AN40" s="615"/>
      <c r="AO40" s="615"/>
      <c r="AP40" s="615"/>
    </row>
    <row r="41" spans="3:42" s="42" customFormat="1">
      <c r="F41" s="74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615"/>
      <c r="AO41" s="615"/>
      <c r="AP41" s="615"/>
    </row>
    <row r="42" spans="3:42">
      <c r="O42" s="34"/>
      <c r="P42" s="102"/>
      <c r="AK42" s="49"/>
      <c r="AL42" s="189"/>
      <c r="AM42" s="75"/>
      <c r="AN42" s="615"/>
      <c r="AO42" s="615"/>
      <c r="AP42" s="615"/>
    </row>
    <row r="43" spans="3:42">
      <c r="F43" s="101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615"/>
      <c r="AO43" s="615"/>
      <c r="AP43" s="615"/>
    </row>
    <row r="44" spans="3:42">
      <c r="F44" s="101"/>
      <c r="G44" s="177" t="str">
        <f>IF(F44="","",VLOOKUP(F44,$C$3:$D$10,2,FALSE))</f>
        <v/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615"/>
      <c r="AO50" s="615"/>
      <c r="AP50" s="615"/>
    </row>
    <row r="51" spans="6:42">
      <c r="AM51" s="75"/>
      <c r="AN51" s="615"/>
      <c r="AO51" s="615"/>
      <c r="AP51" s="615"/>
    </row>
    <row r="52" spans="6:42">
      <c r="AM52" s="75"/>
      <c r="AN52" s="615"/>
      <c r="AO52" s="615"/>
      <c r="AP52" s="615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topLeftCell="X1" zoomScale="80" zoomScaleNormal="80" workbookViewId="0">
      <selection activeCell="AL34" sqref="AL34"/>
    </sheetView>
  </sheetViews>
  <sheetFormatPr defaultRowHeight="14.4"/>
  <cols>
    <col min="2" max="2" width="11.5546875" customWidth="1"/>
    <col min="4" max="4" width="31.4414062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2">
      <c r="C1" s="625" t="s">
        <v>61</v>
      </c>
      <c r="D1" s="626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" thickBot="1">
      <c r="B2" s="302" t="s">
        <v>126</v>
      </c>
      <c r="C2" s="302" t="s">
        <v>78</v>
      </c>
    </row>
    <row r="3" spans="2:52" ht="15.6">
      <c r="B3" s="252" t="s">
        <v>25</v>
      </c>
      <c r="C3" s="244">
        <v>1</v>
      </c>
      <c r="D3" s="241" t="str">
        <f>IF(' I'!$X$2="","",' I'!$X$2)</f>
        <v>Fatih KARABAXHAKU (2)</v>
      </c>
      <c r="F3" s="78"/>
    </row>
    <row r="4" spans="2:52" ht="16.2" thickBot="1">
      <c r="B4" s="248" t="s">
        <v>55</v>
      </c>
      <c r="C4" s="249">
        <v>2</v>
      </c>
      <c r="D4" s="242" t="str">
        <f>IF(' I'!$X$3="","",' I'!$X$3)</f>
        <v>Elvin Cokovic (9)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6">
      <c r="B5" s="252" t="s">
        <v>27</v>
      </c>
      <c r="C5" s="244">
        <v>3</v>
      </c>
      <c r="D5" s="245" t="str">
        <f>IF(' II'!$X$2="","",' II'!$X$2)</f>
        <v>Aulon BIVOLAKU  (1)</v>
      </c>
      <c r="F5" s="181"/>
      <c r="G5" s="182" t="str">
        <f>IF(F5="","",VLOOKUP(F5,$C$3:$D$18,2,FALSE))</f>
        <v/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2" thickBot="1">
      <c r="B6" s="253" t="s">
        <v>54</v>
      </c>
      <c r="C6" s="250">
        <v>4</v>
      </c>
      <c r="D6" s="251" t="str">
        <f>IF(' II'!$X$3="","",' II'!$X$3)</f>
        <v>Milos RAHOVIC (10)</v>
      </c>
      <c r="F6" s="179"/>
      <c r="O6" s="34"/>
      <c r="P6" s="102"/>
    </row>
    <row r="7" spans="2:52" ht="15.6">
      <c r="B7" s="246" t="s">
        <v>29</v>
      </c>
      <c r="C7" s="247">
        <v>5</v>
      </c>
      <c r="D7" s="241" t="str">
        <f>IF(' III'!$X$2="","",' III'!$X$2)</f>
        <v/>
      </c>
      <c r="F7" s="179"/>
      <c r="P7" s="102"/>
      <c r="Q7" s="122" t="str">
        <f>G5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2" thickBot="1">
      <c r="B8" s="248" t="s">
        <v>53</v>
      </c>
      <c r="C8" s="249">
        <v>6</v>
      </c>
      <c r="D8" s="242" t="str">
        <f>IF(' III'!$X$3="","",' III'!$X$3)</f>
        <v/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6">
      <c r="B9" s="252" t="s">
        <v>30</v>
      </c>
      <c r="C9" s="244">
        <v>7</v>
      </c>
      <c r="D9" s="245" t="str">
        <f>IF(IV!$X$2="","",IV!$X$2)</f>
        <v/>
      </c>
      <c r="F9" s="179"/>
      <c r="P9" s="102"/>
      <c r="Y9" s="34"/>
      <c r="Z9" s="102"/>
    </row>
    <row r="10" spans="2:52" ht="16.2" thickBot="1">
      <c r="B10" s="253" t="s">
        <v>52</v>
      </c>
      <c r="C10" s="250">
        <v>8</v>
      </c>
      <c r="D10" s="251" t="str">
        <f>IF(IV!$X$3="","",IV!$X$3)</f>
        <v/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6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2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6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2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6">
      <c r="C15" s="78"/>
      <c r="D15" s="74"/>
      <c r="F15" s="179"/>
      <c r="Z15" s="102"/>
      <c r="AI15" s="105"/>
      <c r="AX15" s="627" t="str">
        <f>IF(AT25="","",IF(AT25&gt;AT26,AL25,AL26))</f>
        <v/>
      </c>
    </row>
    <row r="16" spans="2:52" ht="15.6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627" t="str">
        <f>IF(AT25="","",IF(AT25&lt;AT26,AL25,AL26))</f>
        <v/>
      </c>
      <c r="AX16" s="627"/>
      <c r="AY16" s="628" t="str">
        <f>IF(AT25=AT26,"",IF(AT34=AT35,AL34,IF(AT34&gt;AT35,AL34,AL35)))</f>
        <v/>
      </c>
    </row>
    <row r="17" spans="3:52" ht="15.6">
      <c r="C17" s="78"/>
      <c r="D17" s="74"/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627"/>
      <c r="AX17" s="627"/>
      <c r="AY17" s="628"/>
      <c r="AZ17" s="42"/>
    </row>
    <row r="18" spans="3:52" ht="15.6">
      <c r="C18" s="78"/>
      <c r="D18" s="74"/>
      <c r="F18" s="179"/>
      <c r="P18" s="102"/>
      <c r="Z18" s="102"/>
      <c r="AI18" s="106"/>
      <c r="AT18" s="34"/>
      <c r="AW18" s="627"/>
      <c r="AY18" s="628"/>
    </row>
    <row r="19" spans="3:52" ht="16.2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629" t="str">
        <f>IF(AT25=AT26,"",IF(OR(AT34&gt;AT35,AT34&lt;AT35),"",AL35))</f>
        <v/>
      </c>
    </row>
    <row r="20" spans="3:52" ht="16.2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631" t="s">
        <v>58</v>
      </c>
      <c r="AY20" s="629"/>
    </row>
    <row r="21" spans="3:52" ht="16.2" thickBot="1">
      <c r="C21" s="78"/>
      <c r="D21" s="74"/>
      <c r="F21" s="179"/>
      <c r="O21" s="34"/>
      <c r="P21" s="102"/>
      <c r="AI21" s="106"/>
      <c r="AU21" s="49"/>
      <c r="AV21" s="49"/>
      <c r="AW21" s="634" t="s">
        <v>59</v>
      </c>
      <c r="AX21" s="632"/>
      <c r="AY21" s="630"/>
      <c r="AZ21" s="42"/>
    </row>
    <row r="22" spans="3:52" ht="15.6"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635"/>
      <c r="AX22" s="632"/>
      <c r="AY22" s="637" t="s">
        <v>60</v>
      </c>
    </row>
    <row r="23" spans="3:52" ht="16.2" thickBot="1">
      <c r="C23" s="78"/>
      <c r="D23" s="74"/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636"/>
      <c r="AX23" s="633"/>
      <c r="AY23" s="638"/>
    </row>
    <row r="24" spans="3:52" ht="15.6">
      <c r="C24" s="78"/>
      <c r="D24" s="74"/>
      <c r="F24" s="179"/>
      <c r="AI24" s="106"/>
      <c r="AU24" s="49"/>
      <c r="AV24" s="49"/>
    </row>
    <row r="25" spans="3:52" ht="15.6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6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6">
      <c r="C27" s="73"/>
      <c r="D27" s="74"/>
      <c r="F27" s="78"/>
      <c r="AI27" s="106"/>
      <c r="AK27" s="53"/>
      <c r="AU27" s="49"/>
      <c r="AV27" s="616" t="s">
        <v>81</v>
      </c>
      <c r="AW27" s="617"/>
      <c r="AX27" s="617"/>
      <c r="AY27" s="617"/>
      <c r="AZ27" s="618"/>
    </row>
    <row r="28" spans="3:52" ht="15.6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648" t="str">
        <f>IF(AT25="","",IF(AT25&gt;AT26,AL25,AL26))</f>
        <v/>
      </c>
      <c r="AY28" s="648"/>
      <c r="AZ28" s="648"/>
    </row>
    <row r="29" spans="3:52" ht="15.6">
      <c r="C29" s="73"/>
      <c r="D29" s="74"/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620" t="str">
        <f>IF(AT25="","",IF(AT25&lt;AT26,AL25,AL26))</f>
        <v/>
      </c>
      <c r="AY29" s="620"/>
      <c r="AZ29" s="620"/>
    </row>
    <row r="30" spans="3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621" t="str">
        <f>IF(AT25=AT26,"",IF(AT34=AT35,AL34,IF(AT34&gt;AT35,AL34,AL35)))</f>
        <v/>
      </c>
      <c r="AY30" s="621"/>
      <c r="AZ30" s="621"/>
    </row>
    <row r="31" spans="3:52" ht="15.6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621" t="str">
        <f>IF(AT25=AT26,"",IF(AT34=AT35,AL35,IF(AT34&lt;AT35,AL34,AL35)))</f>
        <v/>
      </c>
      <c r="AY31" s="621"/>
      <c r="AZ31" s="621"/>
    </row>
    <row r="32" spans="3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622" t="str">
        <f>IF(Y7="","",IF(Y7&lt;Y8,Q7,Q8))</f>
        <v/>
      </c>
      <c r="AY32" s="622"/>
      <c r="AZ32" s="622"/>
    </row>
    <row r="33" spans="3:52" ht="15.6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622" t="str">
        <f>IF(Y19="","",IF(Y19&lt;Y20,Q19,Q20))</f>
        <v/>
      </c>
      <c r="AY33" s="622"/>
      <c r="AZ33" s="622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622" t="str">
        <f>IF(Y31="","",IF(Y31&lt;Y32,Q31,Q32))</f>
        <v/>
      </c>
      <c r="AY34" s="622"/>
      <c r="AZ34" s="622"/>
    </row>
    <row r="35" spans="3:52"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623" t="str">
        <f>IF(Y43="","",IF(Y43&lt;Y44,Q43,Q44))</f>
        <v/>
      </c>
      <c r="AY35" s="623"/>
      <c r="AZ35" s="623"/>
    </row>
    <row r="36" spans="3:52">
      <c r="F36" s="179"/>
      <c r="Z36" s="102"/>
      <c r="AI36" s="107"/>
      <c r="AU36" s="49"/>
      <c r="AV36" s="190"/>
      <c r="AW36" s="191"/>
      <c r="AX36" s="624"/>
      <c r="AY36" s="624"/>
      <c r="AZ36" s="624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615"/>
      <c r="AY37" s="615"/>
      <c r="AZ37" s="615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615"/>
      <c r="AY38" s="615"/>
      <c r="AZ38" s="615"/>
    </row>
    <row r="39" spans="3:52">
      <c r="F39" s="179"/>
      <c r="Z39" s="102"/>
      <c r="AU39" s="49"/>
      <c r="AV39" s="189"/>
      <c r="AW39" s="75"/>
      <c r="AX39" s="615"/>
      <c r="AY39" s="615"/>
      <c r="AZ39" s="615"/>
    </row>
    <row r="40" spans="3:52" ht="15.6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615"/>
      <c r="AY40" s="615"/>
      <c r="AZ40" s="615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615"/>
      <c r="AY41" s="615"/>
      <c r="AZ41" s="615"/>
    </row>
    <row r="42" spans="3:52">
      <c r="F42" s="179"/>
      <c r="P42" s="102"/>
      <c r="Y42" s="34"/>
      <c r="Z42" s="102"/>
      <c r="AU42" s="49"/>
      <c r="AV42" s="189"/>
      <c r="AW42" s="75"/>
      <c r="AX42" s="615"/>
      <c r="AY42" s="615"/>
      <c r="AZ42" s="615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615"/>
      <c r="AY43" s="615"/>
      <c r="AZ43" s="615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6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F47" s="180"/>
      <c r="G47" s="177" t="str">
        <f>IF(F47="","",VLOOKUP(F47,$C$3:$D$18,2,FALSE))</f>
        <v/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615"/>
      <c r="AY50" s="615"/>
      <c r="AZ50" s="615"/>
    </row>
    <row r="51" spans="3:52">
      <c r="AW51" s="75"/>
      <c r="AX51" s="615"/>
      <c r="AY51" s="615"/>
      <c r="AZ51" s="615"/>
    </row>
    <row r="52" spans="3:52">
      <c r="AW52" s="75"/>
      <c r="AX52" s="615"/>
      <c r="AY52" s="615"/>
      <c r="AZ52" s="615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topLeftCell="AK13" workbookViewId="0">
      <selection activeCell="AV28" sqref="AV28:AZ28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7" s="66" customFormat="1">
      <c r="C1" s="646" t="s">
        <v>61</v>
      </c>
      <c r="D1" s="626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" thickBot="1">
      <c r="B2" s="302" t="s">
        <v>126</v>
      </c>
      <c r="C2" s="302" t="s">
        <v>78</v>
      </c>
    </row>
    <row r="3" spans="2:57" ht="15.6">
      <c r="B3" s="63" t="s">
        <v>25</v>
      </c>
      <c r="C3" s="63">
        <v>1</v>
      </c>
      <c r="D3" s="25" t="str">
        <f>IF(' I'!$X$2="","",' I'!$X$2)</f>
        <v>Fatih KARABAXHAKU (2)</v>
      </c>
      <c r="F3" s="78"/>
    </row>
    <row r="4" spans="2:57" ht="16.2" thickBot="1">
      <c r="B4" s="64" t="s">
        <v>55</v>
      </c>
      <c r="C4" s="64">
        <v>2</v>
      </c>
      <c r="D4" s="26" t="str">
        <f>IF(' I'!$X$3="","",' I'!$X$3)</f>
        <v>Elvin Cokovic (9)</v>
      </c>
      <c r="F4" s="178">
        <v>1</v>
      </c>
      <c r="G4" s="177" t="str">
        <f>IF(F4="","",VLOOKUP(F4,$C$3:$D$18,2,FALSE))</f>
        <v>Fatih KARABAXHAKU (2)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6">
      <c r="B5" s="64" t="s">
        <v>27</v>
      </c>
      <c r="C5" s="64">
        <v>3</v>
      </c>
      <c r="D5" s="29" t="str">
        <f>IF(' II'!$X$2="","",' II'!$X$2)</f>
        <v>Aulon BIVOLAKU  (1)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2" thickBot="1">
      <c r="B6" s="64" t="s">
        <v>54</v>
      </c>
      <c r="C6" s="64">
        <v>4</v>
      </c>
      <c r="D6" s="30" t="str">
        <f>IF(' II'!$X$3="","",' II'!$X$3)</f>
        <v>Milos RAHOVIC (10)</v>
      </c>
      <c r="F6" s="179"/>
      <c r="O6" s="34"/>
      <c r="P6" s="102"/>
    </row>
    <row r="7" spans="2:57" ht="15.6">
      <c r="B7" s="64" t="s">
        <v>29</v>
      </c>
      <c r="C7" s="64">
        <v>5</v>
      </c>
      <c r="D7" s="25" t="str">
        <f>IF(' III'!$X$2="","",' III'!$X$2)</f>
        <v/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2" thickBot="1">
      <c r="B8" s="64" t="s">
        <v>53</v>
      </c>
      <c r="C8" s="64">
        <v>6</v>
      </c>
      <c r="D8" s="26" t="str">
        <f>IF(' III'!$X$3="","",' III'!$X$3)</f>
        <v/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6">
      <c r="B9" s="64" t="s">
        <v>30</v>
      </c>
      <c r="C9" s="64">
        <v>7</v>
      </c>
      <c r="D9" s="29" t="str">
        <f>IF(IV!$X$2="","",IV!$X$2)</f>
        <v/>
      </c>
      <c r="F9" s="179"/>
      <c r="P9" s="102"/>
      <c r="Y9" s="34"/>
      <c r="Z9" s="102"/>
    </row>
    <row r="10" spans="2:57" ht="16.2" thickBot="1">
      <c r="B10" s="64" t="s">
        <v>52</v>
      </c>
      <c r="C10" s="64">
        <v>8</v>
      </c>
      <c r="D10" s="30" t="str">
        <f>IF(IV!$X$3="","",IV!$X$3)</f>
        <v/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6">
      <c r="B11" s="64" t="s">
        <v>31</v>
      </c>
      <c r="C11" s="64">
        <v>9</v>
      </c>
      <c r="D11" s="25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2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6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2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6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627" t="str">
        <f>IF(AT25="","",IF(AT25&gt;AT26,AL25,AL26))</f>
        <v/>
      </c>
    </row>
    <row r="16" spans="2:57" ht="16.2" thickBot="1">
      <c r="B16" s="64" t="s">
        <v>49</v>
      </c>
      <c r="C16" s="64">
        <v>14</v>
      </c>
      <c r="D16" s="26" t="str">
        <f>IF(VII!$X$3="","",VII!$X$3)</f>
        <v/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627" t="str">
        <f>IF(AT25="","",IF(AT25&lt;AT26,AL25,AL26))</f>
        <v/>
      </c>
      <c r="AX16" s="627"/>
      <c r="AY16" s="628" t="str">
        <f>IF(AT25=AT26,"",IF(AT34=AT35,AL34,IF(AT34&gt;AT35,AL34,AL35)))</f>
        <v/>
      </c>
    </row>
    <row r="17" spans="1:52" s="42" customFormat="1" ht="15.6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627"/>
      <c r="AX17" s="627"/>
      <c r="AY17" s="628"/>
    </row>
    <row r="18" spans="1:52" ht="16.2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627"/>
      <c r="AY18" s="628"/>
    </row>
    <row r="19" spans="1:52" ht="16.2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629" t="str">
        <f>IF(AT25=AT26,"",IF(OR(AT34&gt;AT35,AT34&lt;AT35),"",AL35))</f>
        <v/>
      </c>
    </row>
    <row r="20" spans="1:52" ht="16.2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631" t="s">
        <v>58</v>
      </c>
      <c r="AY20" s="629"/>
    </row>
    <row r="21" spans="1:52" s="42" customFormat="1" ht="16.2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634" t="s">
        <v>59</v>
      </c>
      <c r="AX21" s="632"/>
      <c r="AY21" s="630"/>
    </row>
    <row r="22" spans="1:52" ht="15.6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635"/>
      <c r="AX22" s="632"/>
      <c r="AY22" s="637" t="s">
        <v>60</v>
      </c>
    </row>
    <row r="23" spans="1:52" ht="16.2" thickBot="1">
      <c r="A23" s="49"/>
      <c r="B23" s="49"/>
      <c r="C23" s="78"/>
      <c r="D23" s="74"/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636"/>
      <c r="AX23" s="633"/>
      <c r="AY23" s="638"/>
    </row>
    <row r="24" spans="1:52" ht="15.6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6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6">
      <c r="A26" s="49"/>
      <c r="B26" s="49"/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6">
      <c r="C27" s="73"/>
      <c r="D27" s="74"/>
      <c r="F27" s="78"/>
      <c r="AI27" s="106"/>
      <c r="AK27" s="53"/>
      <c r="AU27" s="49"/>
      <c r="AV27" s="616" t="s">
        <v>81</v>
      </c>
      <c r="AW27" s="617"/>
      <c r="AX27" s="617"/>
      <c r="AY27" s="617"/>
      <c r="AZ27" s="618"/>
    </row>
    <row r="28" spans="1:52" ht="15.6">
      <c r="C28" s="73"/>
      <c r="D28" s="74"/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78">
        <v>1</v>
      </c>
      <c r="AW28" s="379" t="s">
        <v>82</v>
      </c>
      <c r="AX28" s="619" t="str">
        <f>IF(AT25="","",IF(AT25&gt;AT26,AL25,AL26))</f>
        <v/>
      </c>
      <c r="AY28" s="619"/>
      <c r="AZ28" s="619"/>
    </row>
    <row r="29" spans="1:52" s="42" customFormat="1" ht="15.6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620" t="str">
        <f>IF(AT25="","",IF(AT25&lt;AT26,AL25,AL26))</f>
        <v/>
      </c>
      <c r="AY29" s="620"/>
      <c r="AZ29" s="620"/>
    </row>
    <row r="30" spans="1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621" t="str">
        <f>IF(AT25=AT26,"",IF(AT34=AT35,AL34,IF(AT34&gt;AT35,AL34,AL35)))</f>
        <v/>
      </c>
      <c r="AY30" s="621"/>
      <c r="AZ30" s="621"/>
    </row>
    <row r="31" spans="1:52" ht="15.6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621" t="str">
        <f>IF(AT25=AT26,"",IF(AT34=AT35,AL35,IF(AT34&lt;AT35,AL34,AL35)))</f>
        <v/>
      </c>
      <c r="AY31" s="621"/>
      <c r="AZ31" s="621"/>
    </row>
    <row r="32" spans="1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622" t="str">
        <f>IF(Y7="","",IF(Y7&lt;Y8,Q7,Q8))</f>
        <v/>
      </c>
      <c r="AY32" s="622"/>
      <c r="AZ32" s="622"/>
    </row>
    <row r="33" spans="3:52" s="42" customFormat="1" ht="15.6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622" t="str">
        <f>IF(Y19="","",IF(Y19&lt;Y20,Q19,Q20))</f>
        <v/>
      </c>
      <c r="AY33" s="622"/>
      <c r="AZ33" s="622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622" t="str">
        <f>IF(Y31="","",IF(Y31&lt;Y32,Q31,Q32))</f>
        <v/>
      </c>
      <c r="AY34" s="622"/>
      <c r="AZ34" s="622"/>
    </row>
    <row r="35" spans="3:52"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622" t="str">
        <f>IF(Y43="","",IF(Y43&lt;Y44,Q43,Q44))</f>
        <v/>
      </c>
      <c r="AY35" s="622"/>
      <c r="AZ35" s="622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649" t="str">
        <f>IF(O4="","",IF(O4&lt;O5,G4,G5))</f>
        <v/>
      </c>
      <c r="AY36" s="649"/>
      <c r="AZ36" s="649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649" t="str">
        <f>IF(O10="","",IF(O10&lt;O11,G10,G11))</f>
        <v/>
      </c>
      <c r="AY37" s="649"/>
      <c r="AZ37" s="649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649" t="str">
        <f>IF(O16="","",IF(O16&lt;O17,G16,G17))</f>
        <v/>
      </c>
      <c r="AY38" s="649"/>
      <c r="AZ38" s="649"/>
    </row>
    <row r="39" spans="3:52">
      <c r="F39" s="179"/>
      <c r="Z39" s="102"/>
      <c r="AU39" s="49"/>
      <c r="AV39" s="118">
        <v>9</v>
      </c>
      <c r="AW39" s="24" t="s">
        <v>20</v>
      </c>
      <c r="AX39" s="649" t="str">
        <f>IF(O22="","",IF(O22&lt;O23,G22,G23))</f>
        <v/>
      </c>
      <c r="AY39" s="649"/>
      <c r="AZ39" s="649"/>
    </row>
    <row r="40" spans="3:52" ht="15.6"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649" t="str">
        <f>IF(O28="","",IF(O28&lt;O29,G28,G29))</f>
        <v/>
      </c>
      <c r="AY40" s="649"/>
      <c r="AZ40" s="649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649" t="str">
        <f>IF(O34="","",IF(O34&lt;O35,G34,G35))</f>
        <v/>
      </c>
      <c r="AY41" s="649"/>
      <c r="AZ41" s="649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649" t="str">
        <f>IF(O40="","",IF(O40&lt;O41,G40,G41))</f>
        <v/>
      </c>
      <c r="AY42" s="649"/>
      <c r="AZ42" s="649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649" t="str">
        <f>IF(O46="","",IF(O46&lt;O47,G46,G47))</f>
        <v/>
      </c>
      <c r="AY43" s="649"/>
      <c r="AZ43" s="649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6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F47" s="180">
        <v>2</v>
      </c>
      <c r="G47" s="177" t="str">
        <f>IF(F47="","",VLOOKUP(F47,$C$3:$D$18,2,FALSE))</f>
        <v>Elvin Cokovic (9)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615"/>
      <c r="AY50" s="615"/>
      <c r="AZ50" s="615"/>
    </row>
    <row r="51" spans="6:52">
      <c r="AW51" s="75"/>
      <c r="AX51" s="615"/>
      <c r="AY51" s="615"/>
      <c r="AZ51" s="615"/>
    </row>
    <row r="52" spans="6:52">
      <c r="AW52" s="75"/>
      <c r="AX52" s="615"/>
      <c r="AY52" s="615"/>
      <c r="AZ52" s="615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U52"/>
  <sheetViews>
    <sheetView topLeftCell="AD10" zoomScale="90" zoomScaleNormal="90" workbookViewId="0">
      <selection activeCell="BF28" sqref="BF28:BJ28"/>
    </sheetView>
  </sheetViews>
  <sheetFormatPr defaultRowHeight="14.4"/>
  <cols>
    <col min="2" max="2" width="11.88671875" customWidth="1"/>
    <col min="4" max="4" width="31.44140625" customWidth="1"/>
    <col min="5" max="5" width="3.6640625" customWidth="1"/>
    <col min="6" max="6" width="8.88671875" style="80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style="74" customWidth="1"/>
    <col min="18" max="25" width="3" style="74" customWidth="1"/>
    <col min="26" max="26" width="8.88671875" style="74"/>
    <col min="27" max="27" width="31.44140625" style="74" customWidth="1"/>
    <col min="28" max="35" width="3" style="74" customWidth="1"/>
    <col min="36" max="36" width="8.88671875" style="74"/>
    <col min="37" max="37" width="31.44140625" style="74" customWidth="1"/>
    <col min="38" max="45" width="3.109375" style="74" customWidth="1"/>
    <col min="46" max="46" width="4.5546875" style="74" customWidth="1"/>
    <col min="47" max="47" width="4.5546875" style="49" customWidth="1"/>
    <col min="48" max="48" width="31.44140625" style="74" customWidth="1"/>
    <col min="49" max="56" width="3" style="74" customWidth="1"/>
    <col min="59" max="61" width="31.44140625" customWidth="1"/>
  </cols>
  <sheetData>
    <row r="1" spans="2:73" s="66" customFormat="1">
      <c r="C1" s="646" t="s">
        <v>61</v>
      </c>
      <c r="D1" s="626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21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22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23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76"/>
      <c r="BH1" s="77"/>
      <c r="BI1" s="192"/>
      <c r="BJ1" s="192"/>
      <c r="BK1" s="192"/>
      <c r="BL1" s="192"/>
      <c r="BM1" s="192"/>
      <c r="BN1" s="192"/>
      <c r="BO1" s="193"/>
      <c r="BP1" s="194"/>
      <c r="BQ1" s="194"/>
      <c r="BR1" s="194"/>
      <c r="BS1" s="194"/>
      <c r="BT1" s="194"/>
      <c r="BU1" s="194"/>
    </row>
    <row r="2" spans="2:73" ht="15" thickBot="1">
      <c r="B2" s="302" t="s">
        <v>126</v>
      </c>
      <c r="C2" s="302" t="s">
        <v>78</v>
      </c>
    </row>
    <row r="3" spans="2:73" ht="15.6">
      <c r="B3" s="63" t="s">
        <v>25</v>
      </c>
      <c r="C3" s="63">
        <v>1</v>
      </c>
      <c r="D3" s="25" t="str">
        <f>IF(' I'!$X$2="","",' I'!$X$2)</f>
        <v>Fatih KARABAXHAKU (2)</v>
      </c>
      <c r="E3">
        <v>1</v>
      </c>
      <c r="F3" s="63">
        <v>1</v>
      </c>
      <c r="G3" s="95" t="str">
        <f>IF(F3="","",VLOOKUP(F3,$C$3:$E$26,2,FALSE))</f>
        <v>Fatih KARABAXHAKU (2)</v>
      </c>
      <c r="H3" s="83"/>
      <c r="I3" s="84"/>
      <c r="J3" s="84"/>
      <c r="K3" s="84"/>
      <c r="L3" s="84"/>
      <c r="M3" s="84"/>
      <c r="N3" s="84"/>
      <c r="O3" s="85"/>
      <c r="P3" s="49"/>
    </row>
    <row r="4" spans="2:73" ht="16.2" thickBot="1">
      <c r="B4" s="240" t="s">
        <v>55</v>
      </c>
      <c r="C4" s="240">
        <v>2</v>
      </c>
      <c r="D4" s="28" t="str">
        <f>IF(' I'!$X$3="","",' I'!$X$3)</f>
        <v>Elvin Cokovic (9)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>Fatih KARABAXHAKU (2)</v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73" ht="15.6">
      <c r="B5" s="63" t="s">
        <v>27</v>
      </c>
      <c r="C5" s="63">
        <v>3</v>
      </c>
      <c r="D5" s="29" t="str">
        <f>IF(' II'!$X$2="","",' II'!$X$2)</f>
        <v>Aulon BIVOLAKU  (1)</v>
      </c>
      <c r="E5">
        <v>16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73" ht="16.2" thickBot="1">
      <c r="B6" s="65" t="s">
        <v>54</v>
      </c>
      <c r="C6" s="65">
        <v>4</v>
      </c>
      <c r="D6" s="30" t="str">
        <f>IF(' II'!$X$3="","",' II'!$X$3)</f>
        <v>Milos RAHOVIC (10)</v>
      </c>
      <c r="E6">
        <v>17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73" ht="15.6">
      <c r="B7" s="238" t="s">
        <v>29</v>
      </c>
      <c r="C7" s="238">
        <v>5</v>
      </c>
      <c r="D7" s="27" t="str">
        <f>IF(' III'!$X$2="","",' III'!$X$2)</f>
        <v/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73" ht="16.2" thickBot="1">
      <c r="B8" s="240" t="s">
        <v>53</v>
      </c>
      <c r="C8" s="240">
        <v>6</v>
      </c>
      <c r="D8" s="28" t="str">
        <f>IF(' III'!$X$3="","",' III'!$X$3)</f>
        <v/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73" ht="15.6">
      <c r="B9" s="63" t="s">
        <v>30</v>
      </c>
      <c r="C9" s="63">
        <v>7</v>
      </c>
      <c r="D9" s="29" t="str">
        <f>IF(IV!$X$2="","",IV!$X$2)</f>
        <v/>
      </c>
      <c r="E9">
        <v>8</v>
      </c>
      <c r="F9" s="240"/>
      <c r="G9" s="330" t="str">
        <f t="shared" ref="G9" si="0">IF(F9="","",VLOOKUP(F9,$C$3:$E$26,2,FALSE))</f>
        <v/>
      </c>
      <c r="H9" s="83"/>
      <c r="I9" s="84"/>
      <c r="J9" s="84"/>
      <c r="K9" s="84"/>
      <c r="L9" s="84"/>
      <c r="M9" s="84"/>
      <c r="N9" s="84"/>
      <c r="O9" s="85"/>
      <c r="P9" s="49"/>
      <c r="Z9" s="102"/>
      <c r="AI9" s="34"/>
      <c r="AJ9" s="102"/>
    </row>
    <row r="10" spans="2:73" ht="16.2" thickBot="1">
      <c r="B10" s="65" t="s">
        <v>52</v>
      </c>
      <c r="C10" s="65">
        <v>8</v>
      </c>
      <c r="D10" s="30" t="str">
        <f>IF(IV!$X$3="","",IV!$X$3)</f>
        <v/>
      </c>
      <c r="F10" s="328"/>
      <c r="G10" s="329"/>
      <c r="H10" s="40"/>
      <c r="I10" s="40"/>
      <c r="J10" s="40"/>
      <c r="K10" s="40"/>
      <c r="L10" s="40"/>
      <c r="M10" s="40"/>
      <c r="N10" s="40"/>
      <c r="O10" s="327"/>
      <c r="P10" s="49"/>
      <c r="Q10" s="100" t="str">
        <f>G9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73" ht="15.6">
      <c r="B11" s="238" t="s">
        <v>31</v>
      </c>
      <c r="C11" s="238">
        <v>9</v>
      </c>
      <c r="D11" s="27" t="str">
        <f>IF(V!$X$2="","",V!$X$2)</f>
        <v/>
      </c>
      <c r="F11" s="179"/>
      <c r="G11" s="39"/>
      <c r="H11" s="84"/>
      <c r="I11" s="84"/>
      <c r="J11" s="84"/>
      <c r="K11" s="84"/>
      <c r="L11" s="84"/>
      <c r="M11" s="84"/>
      <c r="N11" s="84"/>
      <c r="O11" s="85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73" ht="16.2" thickBot="1">
      <c r="B12" s="240" t="s">
        <v>51</v>
      </c>
      <c r="C12" s="240">
        <v>10</v>
      </c>
      <c r="D12" s="28" t="str">
        <f>IF(V!$X$3="","",V!$X$3)</f>
        <v/>
      </c>
      <c r="E12">
        <v>9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  <c r="BH12" s="61"/>
    </row>
    <row r="13" spans="2:73" s="42" customFormat="1" ht="15.6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Q13" s="74"/>
      <c r="R13" s="74"/>
      <c r="S13" s="74"/>
      <c r="T13" s="74"/>
      <c r="U13" s="74"/>
      <c r="V13" s="74"/>
      <c r="W13" s="74"/>
      <c r="X13" s="74"/>
      <c r="Y13" s="3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  <c r="AU13" s="49"/>
      <c r="AV13" s="74"/>
      <c r="AW13" s="74"/>
      <c r="AX13" s="74"/>
      <c r="AY13" s="74"/>
      <c r="AZ13" s="74"/>
      <c r="BA13" s="74"/>
      <c r="BB13" s="74"/>
      <c r="BC13" s="74"/>
      <c r="BD13" s="74"/>
    </row>
    <row r="14" spans="2:73" ht="16.2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73" ht="15.6">
      <c r="B15" s="238" t="s">
        <v>33</v>
      </c>
      <c r="C15" s="238">
        <v>13</v>
      </c>
      <c r="D15" s="27" t="str">
        <f>IF(VII!$X$2="","",VII!$X$2)</f>
        <v/>
      </c>
      <c r="E15">
        <v>4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  <c r="BH15" s="627" t="str">
        <f>IF(BD25="","",IF(BD25&gt;BD26,AV25,AV26))</f>
        <v/>
      </c>
    </row>
    <row r="16" spans="2:73" ht="16.2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  <c r="BG16" s="627" t="str">
        <f>IF(BD25="","",IF(BD25&lt;BD26,AV25,AV26))</f>
        <v/>
      </c>
      <c r="BH16" s="627"/>
      <c r="BI16" s="628" t="str">
        <f>IF(BD25=BD26,"",IF(BD34=BD35,AV34,IF(BD34&gt;BD35,AV34,AV35)))</f>
        <v/>
      </c>
    </row>
    <row r="17" spans="2:62" s="42" customFormat="1" ht="15.6">
      <c r="B17" s="63" t="s">
        <v>34</v>
      </c>
      <c r="C17" s="63">
        <v>15</v>
      </c>
      <c r="D17" s="29" t="str">
        <f>IF(VIII!$X$2="","",VIII!$X$2)</f>
        <v/>
      </c>
      <c r="E17" s="42">
        <v>13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102"/>
      <c r="AK17" s="74"/>
      <c r="AL17" s="74"/>
      <c r="AM17" s="74"/>
      <c r="AN17" s="74"/>
      <c r="AO17" s="74"/>
      <c r="AP17" s="74"/>
      <c r="AQ17" s="74"/>
      <c r="AR17" s="74"/>
      <c r="AS17" s="106"/>
      <c r="AT17" s="74"/>
      <c r="AU17" s="49"/>
      <c r="AV17" s="74"/>
      <c r="AW17" s="74"/>
      <c r="AX17" s="74"/>
      <c r="AY17" s="74"/>
      <c r="AZ17" s="74"/>
      <c r="BA17" s="74"/>
      <c r="BB17" s="74"/>
      <c r="BC17" s="74"/>
      <c r="BD17" s="34"/>
      <c r="BG17" s="627"/>
      <c r="BH17" s="627"/>
      <c r="BI17" s="628"/>
    </row>
    <row r="18" spans="2:62" ht="16.2" thickBot="1">
      <c r="B18" s="65" t="s">
        <v>57</v>
      </c>
      <c r="C18" s="65">
        <v>16</v>
      </c>
      <c r="D18" s="30" t="str">
        <f>IF(VIII!$X$3="","",VIII!$X$3)</f>
        <v/>
      </c>
      <c r="E18">
        <v>20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  <c r="BG18" s="627"/>
      <c r="BI18" s="628"/>
    </row>
    <row r="19" spans="2:62" ht="16.2" thickBot="1">
      <c r="B19" s="254" t="s">
        <v>35</v>
      </c>
      <c r="C19" s="238">
        <v>17</v>
      </c>
      <c r="D19" s="27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  <c r="BE19" s="49"/>
      <c r="BF19" s="49"/>
      <c r="BI19" s="629" t="str">
        <f>IF(BD25=BD26,"",IF(OR(BD34&gt;BD35,BD34&lt;BD35),"",AV35))</f>
        <v/>
      </c>
    </row>
    <row r="20" spans="2:62" ht="16.2" thickBot="1">
      <c r="B20" s="255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  <c r="BE20" s="49"/>
      <c r="BF20" s="49"/>
      <c r="BH20" s="631" t="s">
        <v>58</v>
      </c>
      <c r="BI20" s="629"/>
    </row>
    <row r="21" spans="2:62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42">
        <v>5</v>
      </c>
      <c r="F21" s="240"/>
      <c r="G21" s="330" t="str">
        <f t="shared" ref="G21" si="2">IF(F21="","",VLOOKUP(F21,$C$3:$E$26,2,FALSE))</f>
        <v/>
      </c>
      <c r="H21" s="83"/>
      <c r="I21" s="84"/>
      <c r="J21" s="84"/>
      <c r="K21" s="84"/>
      <c r="L21" s="84"/>
      <c r="M21" s="84"/>
      <c r="N21" s="84"/>
      <c r="O21" s="85"/>
      <c r="P21" s="49"/>
      <c r="Q21" s="74"/>
      <c r="R21" s="74"/>
      <c r="S21" s="74"/>
      <c r="T21" s="74"/>
      <c r="U21" s="74"/>
      <c r="V21" s="74"/>
      <c r="W21" s="74"/>
      <c r="X21" s="74"/>
      <c r="Y21" s="34"/>
      <c r="Z21" s="102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106"/>
      <c r="AT21" s="74"/>
      <c r="AU21" s="49"/>
      <c r="AV21" s="74"/>
      <c r="AW21" s="74"/>
      <c r="AX21" s="74"/>
      <c r="AY21" s="74"/>
      <c r="AZ21" s="74"/>
      <c r="BA21" s="74"/>
      <c r="BB21" s="74"/>
      <c r="BC21" s="74"/>
      <c r="BD21" s="74"/>
      <c r="BE21" s="49"/>
      <c r="BF21" s="49"/>
      <c r="BG21" s="634" t="s">
        <v>59</v>
      </c>
      <c r="BH21" s="632"/>
      <c r="BI21" s="630"/>
    </row>
    <row r="22" spans="2:62" ht="16.5" customHeight="1" thickBot="1">
      <c r="B22" s="236" t="s">
        <v>47</v>
      </c>
      <c r="C22" s="65">
        <v>20</v>
      </c>
      <c r="D22" s="30" t="str">
        <f>IF(X!$X$3="","",X!$X$3)</f>
        <v/>
      </c>
      <c r="E22" s="49"/>
      <c r="F22" s="328"/>
      <c r="G22" s="329"/>
      <c r="H22" s="40"/>
      <c r="I22" s="40"/>
      <c r="J22" s="40"/>
      <c r="K22" s="40"/>
      <c r="L22" s="40"/>
      <c r="M22" s="40"/>
      <c r="N22" s="40"/>
      <c r="O22" s="327"/>
      <c r="P22" s="49"/>
      <c r="Q22" s="100" t="str">
        <f>G21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  <c r="BE22" s="49"/>
      <c r="BF22" s="49"/>
      <c r="BG22" s="635"/>
      <c r="BH22" s="632"/>
      <c r="BI22" s="637" t="s">
        <v>60</v>
      </c>
    </row>
    <row r="23" spans="2:62" ht="16.5" customHeight="1" thickBot="1">
      <c r="B23" s="78"/>
      <c r="C23" s="78"/>
      <c r="D23" s="74"/>
      <c r="F23" s="179"/>
      <c r="G23" s="39"/>
      <c r="H23" s="84"/>
      <c r="I23" s="84"/>
      <c r="J23" s="84"/>
      <c r="K23" s="84"/>
      <c r="L23" s="84"/>
      <c r="M23" s="84"/>
      <c r="N23" s="84"/>
      <c r="O23" s="324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  <c r="BE23" s="49"/>
      <c r="BF23" s="49"/>
      <c r="BG23" s="636"/>
      <c r="BH23" s="633"/>
      <c r="BI23" s="638"/>
    </row>
    <row r="24" spans="2:62" ht="15.6">
      <c r="B24" s="78"/>
      <c r="C24" s="78"/>
      <c r="D24" s="74"/>
      <c r="E24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  <c r="BE24" s="49"/>
      <c r="BF24" s="49"/>
    </row>
    <row r="25" spans="2:62" s="42" customFormat="1" ht="15.6">
      <c r="B25" s="78"/>
      <c r="C25" s="78"/>
      <c r="D25" s="74"/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34"/>
      <c r="AJ25" s="74"/>
      <c r="AK25" s="74"/>
      <c r="AL25" s="74"/>
      <c r="AM25" s="74"/>
      <c r="AN25" s="74"/>
      <c r="AO25" s="74"/>
      <c r="AP25" s="74"/>
      <c r="AQ25" s="74"/>
      <c r="AR25" s="74"/>
      <c r="AS25" s="106"/>
      <c r="AT25" s="74"/>
      <c r="AU25" s="49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  <c r="BE25" s="49"/>
      <c r="BF25" s="49"/>
    </row>
    <row r="26" spans="2:62" ht="15.6">
      <c r="B26" s="78"/>
      <c r="C26" s="78"/>
      <c r="D26" s="74"/>
      <c r="E26" s="325"/>
      <c r="F26" s="326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89"/>
      <c r="AV26" s="123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  <c r="BE26" s="49"/>
      <c r="BF26" s="49"/>
    </row>
    <row r="27" spans="2:62" ht="15.6">
      <c r="C27" s="73"/>
      <c r="D27" s="74"/>
      <c r="E27">
        <v>2</v>
      </c>
      <c r="F27" s="64">
        <v>2</v>
      </c>
      <c r="G27" s="95" t="str">
        <f>IF(F27="","",VLOOKUP(F27,$C$3:$E$26,2,FALSE))</f>
        <v>Elvin Cokovic (9)</v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AU27" s="53"/>
      <c r="BE27" s="49"/>
      <c r="BF27" s="616" t="s">
        <v>81</v>
      </c>
      <c r="BG27" s="617"/>
      <c r="BH27" s="617"/>
      <c r="BI27" s="617"/>
      <c r="BJ27" s="618"/>
    </row>
    <row r="28" spans="2:62" ht="15.6">
      <c r="C28" s="73"/>
      <c r="D28" s="74"/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>Elvin Cokovic (9)</v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AU28" s="53"/>
      <c r="BE28" s="49"/>
      <c r="BF28" s="378">
        <v>1</v>
      </c>
      <c r="BG28" s="379" t="s">
        <v>82</v>
      </c>
      <c r="BH28" s="619" t="str">
        <f>IF(BD25="","",IF(BD25&gt;BD26,AV25,AV26))</f>
        <v/>
      </c>
      <c r="BI28" s="619"/>
      <c r="BJ28" s="619"/>
    </row>
    <row r="29" spans="2:62" s="42" customFormat="1" ht="15.6">
      <c r="C29" s="73"/>
      <c r="D29" s="74"/>
      <c r="E29" s="42">
        <v>15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106"/>
      <c r="AT29" s="74"/>
      <c r="AU29" s="53"/>
      <c r="AV29" s="74"/>
      <c r="AW29" s="74"/>
      <c r="AX29" s="74"/>
      <c r="AY29" s="74"/>
      <c r="AZ29" s="74"/>
      <c r="BA29" s="74"/>
      <c r="BB29" s="74"/>
      <c r="BC29" s="74"/>
      <c r="BD29" s="74"/>
      <c r="BE29" s="49"/>
      <c r="BF29" s="116">
        <v>2</v>
      </c>
      <c r="BG29" s="117" t="s">
        <v>79</v>
      </c>
      <c r="BH29" s="620" t="str">
        <f>IF(BD25="","",IF(BD25&lt;BD26,AV25,AV26))</f>
        <v/>
      </c>
      <c r="BI29" s="620"/>
      <c r="BJ29" s="620"/>
    </row>
    <row r="30" spans="2:62" ht="16.2" thickBot="1">
      <c r="C30" s="73"/>
      <c r="D30" s="74"/>
      <c r="E30">
        <v>18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U30" s="53"/>
      <c r="AV30" s="58" t="s">
        <v>56</v>
      </c>
      <c r="BE30" s="49"/>
      <c r="BF30" s="112">
        <v>3</v>
      </c>
      <c r="BG30" s="22" t="str">
        <f>IF(BD34="","Semi-Finalist","Third Place")</f>
        <v>Semi-Finalist</v>
      </c>
      <c r="BH30" s="621" t="str">
        <f>IF(BD25=BD26,"",IF(BD34=BD35,AV34,IF(BD34&gt;BD35,AV34,AV35)))</f>
        <v/>
      </c>
      <c r="BI30" s="621"/>
      <c r="BJ30" s="621"/>
    </row>
    <row r="31" spans="2:62" ht="15.6">
      <c r="C31" s="73"/>
      <c r="D31" s="74"/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AU31" s="53"/>
      <c r="BE31" s="49"/>
      <c r="BF31" s="115" t="str">
        <f>IF(BD35="","3","4")</f>
        <v>3</v>
      </c>
      <c r="BG31" s="22" t="str">
        <f>IF(BD35="","Semi-Finalist","Fourth Place")</f>
        <v>Semi-Finalist</v>
      </c>
      <c r="BH31" s="621" t="str">
        <f>IF(BD25=BD26,"",IF(BD34=BD35,AV35,IF(BD34&lt;BD35,AV34,AV35)))</f>
        <v/>
      </c>
      <c r="BI31" s="621"/>
      <c r="BJ31" s="621"/>
    </row>
    <row r="32" spans="2:62" ht="15.6">
      <c r="C32" s="73"/>
      <c r="D32" s="74"/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AU32" s="53"/>
      <c r="BE32" s="49"/>
      <c r="BF32" s="113">
        <v>5</v>
      </c>
      <c r="BG32" s="114" t="s">
        <v>80</v>
      </c>
      <c r="BH32" s="622" t="str">
        <f>IF(AI7="","",IF(AI7&lt;AI8,AA7,AA8))</f>
        <v/>
      </c>
      <c r="BI32" s="622"/>
      <c r="BJ32" s="622"/>
    </row>
    <row r="33" spans="3:62" s="42" customFormat="1" ht="15.6">
      <c r="C33" s="73"/>
      <c r="D33" s="74"/>
      <c r="E33" s="42">
        <v>7</v>
      </c>
      <c r="F33" s="240"/>
      <c r="G33" s="330" t="str">
        <f t="shared" ref="G33" si="4">IF(F33="","",VLOOKUP(F33,$C$3:$E$26,2,FALSE))</f>
        <v/>
      </c>
      <c r="H33" s="83"/>
      <c r="I33" s="84"/>
      <c r="J33" s="84"/>
      <c r="K33" s="84"/>
      <c r="L33" s="84"/>
      <c r="M33" s="84"/>
      <c r="N33" s="84"/>
      <c r="O33" s="85"/>
      <c r="P33" s="49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74"/>
      <c r="AJ33" s="102"/>
      <c r="AK33" s="74"/>
      <c r="AL33" s="74"/>
      <c r="AM33" s="74"/>
      <c r="AN33" s="74"/>
      <c r="AO33" s="74"/>
      <c r="AP33" s="74"/>
      <c r="AQ33" s="74"/>
      <c r="AR33" s="74"/>
      <c r="AS33" s="106"/>
      <c r="AT33" s="74"/>
      <c r="AU33" s="53"/>
      <c r="AV33" s="74"/>
      <c r="AW33" s="74"/>
      <c r="AX33" s="74"/>
      <c r="AY33" s="74"/>
      <c r="AZ33" s="74"/>
      <c r="BA33" s="74"/>
      <c r="BB33" s="74"/>
      <c r="BC33" s="74"/>
      <c r="BD33" s="74"/>
      <c r="BE33" s="49"/>
      <c r="BF33" s="113">
        <v>5</v>
      </c>
      <c r="BG33" s="114" t="s">
        <v>80</v>
      </c>
      <c r="BH33" s="622" t="str">
        <f>IF(AI19="","",IF(AI19&lt;AI20,AA19,AA20))</f>
        <v/>
      </c>
      <c r="BI33" s="622"/>
      <c r="BJ33" s="622"/>
    </row>
    <row r="34" spans="3:62" ht="15.6">
      <c r="C34" s="73"/>
      <c r="D34" s="74"/>
      <c r="E34" s="49"/>
      <c r="F34" s="328"/>
      <c r="G34" s="329"/>
      <c r="H34" s="40"/>
      <c r="I34" s="40"/>
      <c r="J34" s="40"/>
      <c r="K34" s="40"/>
      <c r="L34" s="40"/>
      <c r="M34" s="40"/>
      <c r="N34" s="40"/>
      <c r="O34" s="327"/>
      <c r="P34" s="49"/>
      <c r="Q34" s="100" t="str">
        <f>G33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AU34" s="86"/>
      <c r="AV34" s="124" t="str">
        <f>IF(AS13="","",IF(AS13&lt;AS14,AK13,AK14))</f>
        <v/>
      </c>
      <c r="AW34" s="101"/>
      <c r="AX34" s="101"/>
      <c r="AY34" s="101"/>
      <c r="AZ34" s="101"/>
      <c r="BA34" s="101"/>
      <c r="BB34" s="101"/>
      <c r="BC34" s="101"/>
      <c r="BD34" s="19" t="str">
        <f>IF(AW34="","",SUMPRODUCT(--(AW34:BC34&gt;AW35:BC35)))</f>
        <v/>
      </c>
      <c r="BE34" s="49"/>
      <c r="BF34" s="113">
        <v>5</v>
      </c>
      <c r="BG34" s="114" t="s">
        <v>80</v>
      </c>
      <c r="BH34" s="622" t="str">
        <f>IF(AI31="","",IF(AI31&lt;AI32,AA31,AA32))</f>
        <v/>
      </c>
      <c r="BI34" s="622"/>
      <c r="BJ34" s="622"/>
    </row>
    <row r="35" spans="3:62"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AV35" s="124" t="str">
        <f>IF(AS37="","",IF(AS37&lt;AS38,AK37,AK38))</f>
        <v/>
      </c>
      <c r="AW35" s="101"/>
      <c r="AX35" s="101"/>
      <c r="AY35" s="101"/>
      <c r="AZ35" s="101"/>
      <c r="BA35" s="101"/>
      <c r="BB35" s="101"/>
      <c r="BC35" s="101"/>
      <c r="BD35" s="19" t="str">
        <f>IF(AW34="","",SUMPRODUCT(--(AW34:BC34&lt;AW35:BC35)))</f>
        <v/>
      </c>
      <c r="BE35" s="49"/>
      <c r="BF35" s="113">
        <v>5</v>
      </c>
      <c r="BG35" s="114" t="s">
        <v>80</v>
      </c>
      <c r="BH35" s="622" t="str">
        <f>IF(AI43="","",IF(AI43&lt;AI44,AA43,AA44))</f>
        <v/>
      </c>
      <c r="BI35" s="622"/>
      <c r="BJ35" s="622"/>
    </row>
    <row r="36" spans="3:62" ht="15.6">
      <c r="E36">
        <v>10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49"/>
      <c r="BF36" s="118">
        <v>9</v>
      </c>
      <c r="BG36" s="24" t="s">
        <v>20</v>
      </c>
      <c r="BH36" s="649" t="str">
        <f>IF(Y4="","",IF(Y4&lt;Y5,Q4,Q5))</f>
        <v/>
      </c>
      <c r="BI36" s="649"/>
      <c r="BJ36" s="649"/>
    </row>
    <row r="37" spans="3:62" s="42" customFormat="1"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Q37" s="74"/>
      <c r="R37" s="74"/>
      <c r="S37" s="74"/>
      <c r="T37" s="74"/>
      <c r="U37" s="74"/>
      <c r="V37" s="74"/>
      <c r="W37" s="74"/>
      <c r="X37" s="74"/>
      <c r="Y37" s="3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AU37" s="49"/>
      <c r="AV37" s="74"/>
      <c r="AW37" s="74"/>
      <c r="AX37" s="74"/>
      <c r="AY37" s="74"/>
      <c r="AZ37" s="74"/>
      <c r="BA37" s="74"/>
      <c r="BB37" s="74"/>
      <c r="BC37" s="74"/>
      <c r="BD37" s="74"/>
      <c r="BE37" s="49"/>
      <c r="BF37" s="118">
        <v>9</v>
      </c>
      <c r="BG37" s="24" t="s">
        <v>20</v>
      </c>
      <c r="BH37" s="649" t="str">
        <f>IF(Y10="","",IF(Y10&lt;Y11,Q10,Q11))</f>
        <v/>
      </c>
      <c r="BI37" s="649"/>
      <c r="BJ37" s="649"/>
    </row>
    <row r="38" spans="3:62"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49"/>
      <c r="BF38" s="118">
        <v>9</v>
      </c>
      <c r="BG38" s="24" t="s">
        <v>20</v>
      </c>
      <c r="BH38" s="649" t="str">
        <f>IF(Y16="","",IF(Y16&lt;Y17,Q16,Q17))</f>
        <v/>
      </c>
      <c r="BI38" s="649"/>
      <c r="BJ38" s="649"/>
    </row>
    <row r="39" spans="3:62" ht="15.6">
      <c r="E39">
        <v>3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49"/>
      <c r="BF39" s="118">
        <v>9</v>
      </c>
      <c r="BG39" s="24" t="s">
        <v>20</v>
      </c>
      <c r="BH39" s="649" t="str">
        <f>IF(Y22="","",IF(Y22&lt;Y23,Q22,Q23))</f>
        <v/>
      </c>
      <c r="BI39" s="649"/>
      <c r="BJ39" s="649"/>
    </row>
    <row r="40" spans="3:62"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49"/>
      <c r="BF40" s="118">
        <v>9</v>
      </c>
      <c r="BG40" s="24" t="s">
        <v>20</v>
      </c>
      <c r="BH40" s="649" t="str">
        <f>IF(Y28="","",IF(Y28&lt;Y29,Q28,Q29))</f>
        <v/>
      </c>
      <c r="BI40" s="649"/>
      <c r="BJ40" s="649"/>
    </row>
    <row r="41" spans="3:62" s="42" customFormat="1" ht="15.6">
      <c r="E41" s="42">
        <v>14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Z41" s="74"/>
      <c r="AA41" s="74"/>
      <c r="AB41" s="74"/>
      <c r="AC41" s="74"/>
      <c r="AD41" s="74"/>
      <c r="AE41" s="74"/>
      <c r="AF41" s="74"/>
      <c r="AG41" s="74"/>
      <c r="AH41" s="74"/>
      <c r="AI41" s="34"/>
      <c r="AJ41" s="102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74"/>
      <c r="AW41" s="74"/>
      <c r="AX41" s="74"/>
      <c r="AY41" s="74"/>
      <c r="AZ41" s="74"/>
      <c r="BA41" s="74"/>
      <c r="BB41" s="74"/>
      <c r="BC41" s="74"/>
      <c r="BD41" s="74"/>
      <c r="BE41" s="49"/>
      <c r="BF41" s="118">
        <v>9</v>
      </c>
      <c r="BG41" s="24" t="s">
        <v>20</v>
      </c>
      <c r="BH41" s="649" t="str">
        <f>IF(Y34="","",IF(Y34&lt;Y35,Q34,Q35))</f>
        <v/>
      </c>
      <c r="BI41" s="649"/>
      <c r="BJ41" s="649"/>
    </row>
    <row r="42" spans="3:62" ht="15.6">
      <c r="E42">
        <v>19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49"/>
      <c r="BF42" s="118">
        <v>9</v>
      </c>
      <c r="BG42" s="24" t="s">
        <v>20</v>
      </c>
      <c r="BH42" s="649" t="str">
        <f>IF(Y40="","",IF(Y40&lt;Y41,Q40,Q41))</f>
        <v/>
      </c>
      <c r="BI42" s="649"/>
      <c r="BJ42" s="649"/>
    </row>
    <row r="43" spans="3:62"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49"/>
      <c r="BF43" s="118">
        <v>9</v>
      </c>
      <c r="BG43" s="24" t="s">
        <v>20</v>
      </c>
      <c r="BH43" s="649" t="str">
        <f>IF(Y46="","",IF(Y46&lt;Y47,Q46,Q47))</f>
        <v/>
      </c>
      <c r="BI43" s="649"/>
      <c r="BJ43" s="649"/>
    </row>
    <row r="44" spans="3:62"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49"/>
      <c r="BF44" s="49"/>
    </row>
    <row r="45" spans="3:62" s="42" customFormat="1" ht="15.6">
      <c r="E45" s="42">
        <v>6</v>
      </c>
      <c r="F45" s="240"/>
      <c r="G45" s="330" t="str">
        <f>IF(F45="","",VLOOKUP(F45,$C$3:$E$26,2,FALSE))</f>
        <v/>
      </c>
      <c r="H45" s="83"/>
      <c r="I45" s="40"/>
      <c r="J45" s="40"/>
      <c r="K45" s="40"/>
      <c r="L45" s="40"/>
      <c r="M45" s="40"/>
      <c r="N45" s="40"/>
      <c r="O45" s="41"/>
      <c r="P45" s="49"/>
      <c r="Q45" s="74"/>
      <c r="R45" s="74"/>
      <c r="S45" s="74"/>
      <c r="T45" s="74"/>
      <c r="U45" s="74"/>
      <c r="V45" s="74"/>
      <c r="W45" s="74"/>
      <c r="X45" s="74"/>
      <c r="Y45" s="34"/>
      <c r="Z45" s="102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74"/>
      <c r="AW45" s="74"/>
      <c r="AX45" s="74"/>
      <c r="AY45" s="74"/>
      <c r="AZ45" s="74"/>
      <c r="BA45" s="74"/>
      <c r="BB45" s="74"/>
      <c r="BC45" s="74"/>
      <c r="BD45" s="74"/>
      <c r="BE45" s="49"/>
      <c r="BF45" s="49"/>
    </row>
    <row r="46" spans="3:62" ht="15.6">
      <c r="E46" s="49"/>
      <c r="F46" s="328"/>
      <c r="G46" s="329"/>
      <c r="H46" s="92"/>
      <c r="I46" s="92"/>
      <c r="J46" s="92"/>
      <c r="K46" s="92"/>
      <c r="L46" s="92"/>
      <c r="M46" s="92"/>
      <c r="N46" s="92"/>
      <c r="O46" s="322"/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49"/>
      <c r="BF46" s="49"/>
    </row>
    <row r="47" spans="3:62">
      <c r="F47" s="179"/>
      <c r="G47" s="39"/>
      <c r="H47" s="84"/>
      <c r="I47" s="84"/>
      <c r="J47" s="84"/>
      <c r="K47" s="84"/>
      <c r="L47" s="84"/>
      <c r="M47" s="84"/>
      <c r="N47" s="84"/>
      <c r="O47" s="324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49"/>
      <c r="BF47" s="49"/>
    </row>
    <row r="48" spans="3:62" ht="15.6">
      <c r="E48">
        <v>11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49"/>
      <c r="BF48" s="49"/>
    </row>
    <row r="49" spans="6:62" s="42" customFormat="1">
      <c r="F49" s="82"/>
      <c r="G49" s="39"/>
      <c r="H49" s="40"/>
      <c r="I49" s="40"/>
      <c r="J49" s="40"/>
      <c r="K49" s="40"/>
      <c r="L49" s="40"/>
      <c r="M49" s="40"/>
      <c r="N49" s="40"/>
      <c r="O49" s="41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49"/>
      <c r="AV49" s="74"/>
      <c r="AW49" s="74"/>
      <c r="AX49" s="74"/>
      <c r="AY49" s="74"/>
      <c r="AZ49" s="74"/>
      <c r="BA49" s="74"/>
      <c r="BB49" s="74"/>
      <c r="BC49" s="74"/>
      <c r="BD49" s="34"/>
    </row>
    <row r="50" spans="6:62">
      <c r="G50"/>
      <c r="H50"/>
      <c r="I50"/>
      <c r="J50"/>
      <c r="K50"/>
      <c r="L50"/>
      <c r="M50"/>
      <c r="N50"/>
      <c r="O50"/>
      <c r="BG50" s="75"/>
      <c r="BH50" s="615"/>
      <c r="BI50" s="615"/>
      <c r="BJ50" s="615"/>
    </row>
    <row r="51" spans="6:62">
      <c r="G51"/>
      <c r="H51"/>
      <c r="I51"/>
      <c r="J51"/>
      <c r="K51"/>
      <c r="L51"/>
      <c r="M51"/>
      <c r="N51"/>
      <c r="O51"/>
      <c r="BG51" s="75"/>
      <c r="BH51" s="615"/>
      <c r="BI51" s="615"/>
      <c r="BJ51" s="615"/>
    </row>
    <row r="52" spans="6:62">
      <c r="G52"/>
      <c r="H52"/>
      <c r="I52"/>
      <c r="J52"/>
      <c r="K52"/>
      <c r="L52"/>
      <c r="M52"/>
      <c r="N52"/>
      <c r="O52"/>
      <c r="BG52" s="75"/>
      <c r="BH52" s="615"/>
      <c r="BI52" s="615"/>
      <c r="BJ52" s="615"/>
    </row>
  </sheetData>
  <mergeCells count="28">
    <mergeCell ref="BH51:BJ51"/>
    <mergeCell ref="BH52:BJ52"/>
    <mergeCell ref="BH39:BJ39"/>
    <mergeCell ref="BH40:BJ40"/>
    <mergeCell ref="BH41:BJ41"/>
    <mergeCell ref="BH42:BJ42"/>
    <mergeCell ref="BH43:BJ43"/>
    <mergeCell ref="BH50:BJ50"/>
    <mergeCell ref="BH38:BJ38"/>
    <mergeCell ref="BF27:BJ27"/>
    <mergeCell ref="BH28:BJ28"/>
    <mergeCell ref="BH29:BJ29"/>
    <mergeCell ref="BH30:BJ30"/>
    <mergeCell ref="BH31:BJ31"/>
    <mergeCell ref="BH32:BJ32"/>
    <mergeCell ref="BH33:BJ33"/>
    <mergeCell ref="BH34:BJ34"/>
    <mergeCell ref="BH35:BJ35"/>
    <mergeCell ref="BH36:BJ36"/>
    <mergeCell ref="BH37:BJ37"/>
    <mergeCell ref="C1:D1"/>
    <mergeCell ref="BH15:BH17"/>
    <mergeCell ref="BG16:BG18"/>
    <mergeCell ref="BI16:BI18"/>
    <mergeCell ref="BI19:BI21"/>
    <mergeCell ref="BH20:BH23"/>
    <mergeCell ref="BG21:BG23"/>
    <mergeCell ref="BI22:BI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7"/>
  <sheetViews>
    <sheetView workbookViewId="0">
      <selection activeCell="I11" sqref="I11"/>
    </sheetView>
  </sheetViews>
  <sheetFormatPr defaultRowHeight="14.4"/>
  <cols>
    <col min="2" max="3" width="24.109375" customWidth="1"/>
  </cols>
  <sheetData>
    <row r="1" spans="1:3">
      <c r="A1" s="258" t="s">
        <v>127</v>
      </c>
      <c r="B1" s="259" t="s">
        <v>128</v>
      </c>
      <c r="C1" s="259" t="s">
        <v>129</v>
      </c>
    </row>
    <row r="2" spans="1:3">
      <c r="A2" s="269">
        <v>1</v>
      </c>
      <c r="B2" s="433" t="s">
        <v>173</v>
      </c>
      <c r="C2" s="434" t="s">
        <v>179</v>
      </c>
    </row>
    <row r="3" spans="1:3">
      <c r="A3" s="269">
        <v>2</v>
      </c>
      <c r="B3" s="273" t="s">
        <v>174</v>
      </c>
      <c r="C3" s="434" t="s">
        <v>179</v>
      </c>
    </row>
    <row r="4" spans="1:3">
      <c r="A4" s="269">
        <v>9</v>
      </c>
      <c r="B4" s="273" t="s">
        <v>175</v>
      </c>
      <c r="C4" s="269" t="s">
        <v>180</v>
      </c>
    </row>
    <row r="5" spans="1:3">
      <c r="A5" s="269">
        <v>10</v>
      </c>
      <c r="B5" s="273" t="s">
        <v>176</v>
      </c>
      <c r="C5" s="269" t="s">
        <v>180</v>
      </c>
    </row>
    <row r="6" spans="1:3">
      <c r="A6" s="269">
        <v>17</v>
      </c>
      <c r="B6" s="273" t="s">
        <v>177</v>
      </c>
      <c r="C6" s="269" t="s">
        <v>181</v>
      </c>
    </row>
    <row r="7" spans="1:3">
      <c r="A7" s="269">
        <v>18</v>
      </c>
      <c r="B7" s="273" t="s">
        <v>178</v>
      </c>
      <c r="C7" s="269" t="s">
        <v>181</v>
      </c>
    </row>
    <row r="8" spans="1:3">
      <c r="A8" s="269"/>
      <c r="B8" s="273"/>
      <c r="C8" s="269"/>
    </row>
    <row r="9" spans="1:3">
      <c r="A9" s="269"/>
      <c r="B9" s="273"/>
      <c r="C9" s="269"/>
    </row>
    <row r="10" spans="1:3">
      <c r="A10" s="269"/>
      <c r="B10" s="273"/>
      <c r="C10" s="269"/>
    </row>
    <row r="11" spans="1:3" ht="15" thickBot="1">
      <c r="A11" s="269"/>
      <c r="B11" s="273"/>
      <c r="C11" s="269"/>
    </row>
    <row r="12" spans="1:3">
      <c r="A12" s="298"/>
      <c r="B12" s="267"/>
      <c r="C12" s="298"/>
    </row>
    <row r="13" spans="1:3">
      <c r="A13" s="269"/>
      <c r="B13" s="273"/>
      <c r="C13" s="269"/>
    </row>
    <row r="14" spans="1:3">
      <c r="A14" s="269"/>
      <c r="B14" s="273"/>
      <c r="C14" s="269"/>
    </row>
    <row r="15" spans="1:3">
      <c r="A15" s="269"/>
      <c r="B15" s="273"/>
      <c r="C15" s="269"/>
    </row>
    <row r="16" spans="1:3">
      <c r="A16" s="269"/>
      <c r="B16" s="273"/>
      <c r="C16" s="269"/>
    </row>
    <row r="17" spans="1:3">
      <c r="A17" s="269"/>
      <c r="B17" s="273"/>
      <c r="C17" s="269"/>
    </row>
    <row r="18" spans="1:3">
      <c r="A18" s="269"/>
      <c r="B18" s="273"/>
      <c r="C18" s="269"/>
    </row>
    <row r="19" spans="1:3">
      <c r="A19" s="269"/>
      <c r="B19" s="273"/>
      <c r="C19" s="269"/>
    </row>
    <row r="20" spans="1:3">
      <c r="A20" s="269"/>
      <c r="B20" s="273"/>
      <c r="C20" s="269"/>
    </row>
    <row r="21" spans="1:3">
      <c r="A21" s="261"/>
      <c r="B21" s="262"/>
      <c r="C21" s="261"/>
    </row>
    <row r="22" spans="1:3">
      <c r="A22" s="261"/>
      <c r="B22" s="262"/>
      <c r="C22" s="261"/>
    </row>
    <row r="23" spans="1:3">
      <c r="A23" s="261"/>
      <c r="B23" s="262"/>
      <c r="C23" s="261"/>
    </row>
    <row r="24" spans="1:3">
      <c r="A24" s="269"/>
      <c r="B24" s="262"/>
      <c r="C24" s="261"/>
    </row>
    <row r="25" spans="1:3">
      <c r="A25" s="261"/>
      <c r="B25" s="262"/>
      <c r="C25" s="261"/>
    </row>
    <row r="26" spans="1:3">
      <c r="A26" s="269"/>
      <c r="B26" s="262"/>
      <c r="C26" s="261"/>
    </row>
    <row r="27" spans="1:3">
      <c r="A27" s="261"/>
      <c r="B27" s="262"/>
      <c r="C27" s="261"/>
    </row>
    <row r="28" spans="1:3">
      <c r="A28" s="261"/>
      <c r="B28" s="262"/>
      <c r="C28" s="261"/>
    </row>
    <row r="29" spans="1:3">
      <c r="A29" s="261"/>
      <c r="B29" s="262"/>
      <c r="C29" s="261"/>
    </row>
    <row r="30" spans="1:3" ht="15" thickBot="1">
      <c r="A30" s="263"/>
      <c r="B30" s="264"/>
      <c r="C30" s="263"/>
    </row>
    <row r="31" spans="1:3">
      <c r="A31" s="270"/>
      <c r="B31" s="271"/>
      <c r="C31" s="265"/>
    </row>
    <row r="32" spans="1:3">
      <c r="A32" s="261"/>
      <c r="B32" s="262"/>
      <c r="C32" s="261"/>
    </row>
    <row r="33" spans="1:3">
      <c r="A33" s="261"/>
      <c r="B33" s="262"/>
      <c r="C33" s="261"/>
    </row>
    <row r="34" spans="1:3" ht="15" thickBot="1">
      <c r="A34" s="263"/>
      <c r="B34" s="264"/>
      <c r="C34" s="263"/>
    </row>
    <row r="35" spans="1:3">
      <c r="A35" s="260"/>
      <c r="B35" s="272"/>
      <c r="C35" s="260"/>
    </row>
    <row r="36" spans="1:3">
      <c r="A36" s="261"/>
      <c r="B36" s="273"/>
      <c r="C36" s="261"/>
    </row>
    <row r="37" spans="1:3">
      <c r="A37" s="261"/>
      <c r="B37" s="262"/>
      <c r="C37" s="261"/>
    </row>
    <row r="38" spans="1:3">
      <c r="A38" s="261"/>
      <c r="B38" s="262"/>
      <c r="C38" s="261"/>
    </row>
    <row r="39" spans="1:3">
      <c r="A39" s="261"/>
      <c r="B39" s="262"/>
      <c r="C39" s="261"/>
    </row>
    <row r="40" spans="1:3">
      <c r="A40" s="261"/>
      <c r="B40" s="262"/>
      <c r="C40" s="261"/>
    </row>
    <row r="41" spans="1:3">
      <c r="A41" s="261"/>
      <c r="B41" s="262"/>
      <c r="C41" s="261"/>
    </row>
    <row r="42" spans="1:3">
      <c r="A42" s="261"/>
      <c r="B42" s="262"/>
      <c r="C42" s="261"/>
    </row>
    <row r="43" spans="1:3">
      <c r="A43" s="261"/>
      <c r="B43" s="262"/>
      <c r="C43" s="261"/>
    </row>
    <row r="44" spans="1:3">
      <c r="A44" s="261"/>
      <c r="B44" s="262"/>
      <c r="C44" s="261"/>
    </row>
    <row r="45" spans="1:3">
      <c r="A45" s="261"/>
      <c r="B45" s="262"/>
      <c r="C45" s="261"/>
    </row>
    <row r="46" spans="1:3">
      <c r="A46" s="261"/>
      <c r="B46" s="262"/>
      <c r="C46" s="261"/>
    </row>
    <row r="47" spans="1:3">
      <c r="A47" s="261"/>
      <c r="B47" s="262"/>
      <c r="C47" s="261"/>
    </row>
    <row r="48" spans="1:3" ht="15" thickBot="1">
      <c r="A48" s="263"/>
      <c r="B48" s="264"/>
      <c r="C48" s="263"/>
    </row>
    <row r="49" spans="1:3">
      <c r="A49" s="260"/>
      <c r="B49" s="267"/>
      <c r="C49" s="260"/>
    </row>
    <row r="50" spans="1:3">
      <c r="A50" s="261"/>
      <c r="B50" s="262"/>
      <c r="C50" s="261"/>
    </row>
    <row r="51" spans="1:3">
      <c r="A51" s="261"/>
      <c r="B51" s="262"/>
      <c r="C51" s="261"/>
    </row>
    <row r="52" spans="1:3">
      <c r="A52" s="261"/>
      <c r="B52" s="262"/>
      <c r="C52" s="261"/>
    </row>
    <row r="53" spans="1:3">
      <c r="A53" s="261"/>
      <c r="B53" s="262"/>
      <c r="C53" s="261"/>
    </row>
    <row r="54" spans="1:3" ht="15" thickBot="1">
      <c r="A54" s="263"/>
      <c r="B54" s="264"/>
      <c r="C54" s="263"/>
    </row>
    <row r="55" spans="1:3">
      <c r="A55" s="260"/>
      <c r="B55" s="267"/>
      <c r="C55" s="260"/>
    </row>
    <row r="56" spans="1:3">
      <c r="A56" s="261"/>
      <c r="B56" s="262"/>
      <c r="C56" s="261"/>
    </row>
    <row r="57" spans="1:3">
      <c r="A57" s="261"/>
      <c r="B57" s="262"/>
      <c r="C57" s="121"/>
    </row>
    <row r="58" spans="1:3">
      <c r="A58" s="261"/>
      <c r="B58" s="262"/>
      <c r="C58" s="121"/>
    </row>
    <row r="59" spans="1:3" ht="15" thickBot="1">
      <c r="A59" s="263"/>
      <c r="B59" s="264"/>
      <c r="C59" s="263"/>
    </row>
    <row r="60" spans="1:3">
      <c r="A60" s="260"/>
      <c r="B60" s="274"/>
      <c r="C60" s="260"/>
    </row>
    <row r="61" spans="1:3">
      <c r="A61" s="261"/>
      <c r="B61" s="262"/>
      <c r="C61" s="261"/>
    </row>
    <row r="62" spans="1:3">
      <c r="A62" s="261"/>
      <c r="B62" s="262"/>
      <c r="C62" s="261"/>
    </row>
    <row r="63" spans="1:3">
      <c r="A63" s="261"/>
      <c r="B63" s="262"/>
      <c r="C63" s="261"/>
    </row>
    <row r="64" spans="1:3">
      <c r="A64" s="261"/>
      <c r="B64" s="262"/>
      <c r="C64" s="261"/>
    </row>
    <row r="65" spans="1:3">
      <c r="A65" s="261"/>
      <c r="B65" s="262"/>
      <c r="C65" s="261"/>
    </row>
    <row r="66" spans="1:3">
      <c r="A66" s="261"/>
      <c r="B66" s="262"/>
      <c r="C66" s="261"/>
    </row>
    <row r="67" spans="1:3">
      <c r="A67" s="261"/>
      <c r="B67" s="262"/>
      <c r="C67" s="261"/>
    </row>
    <row r="68" spans="1:3">
      <c r="A68" s="275"/>
      <c r="B68" s="276"/>
      <c r="C68" s="261"/>
    </row>
    <row r="69" spans="1:3" ht="15" thickBot="1">
      <c r="A69" s="263"/>
      <c r="B69" s="264"/>
      <c r="C69" s="263"/>
    </row>
    <row r="70" spans="1:3">
      <c r="A70" s="260"/>
      <c r="B70" s="277"/>
      <c r="C70" s="278"/>
    </row>
    <row r="71" spans="1:3">
      <c r="A71" s="261"/>
      <c r="B71" s="279"/>
      <c r="C71" s="280"/>
    </row>
    <row r="72" spans="1:3">
      <c r="A72" s="261"/>
      <c r="B72" s="279"/>
      <c r="C72" s="280"/>
    </row>
    <row r="73" spans="1:3">
      <c r="A73" s="261"/>
      <c r="B73" s="279"/>
      <c r="C73" s="280"/>
    </row>
    <row r="74" spans="1:3">
      <c r="A74" s="261"/>
      <c r="B74" s="279"/>
      <c r="C74" s="280"/>
    </row>
    <row r="75" spans="1:3">
      <c r="A75" s="261"/>
      <c r="B75" s="279"/>
      <c r="C75" s="280"/>
    </row>
    <row r="76" spans="1:3">
      <c r="A76" s="261"/>
      <c r="B76" s="279"/>
      <c r="C76" s="280"/>
    </row>
    <row r="77" spans="1:3" ht="15" thickBot="1">
      <c r="A77" s="263"/>
      <c r="B77" s="264"/>
      <c r="C77" s="281"/>
    </row>
    <row r="78" spans="1:3">
      <c r="A78" s="260"/>
      <c r="B78" s="267"/>
      <c r="C78" s="260"/>
    </row>
    <row r="79" spans="1:3">
      <c r="A79" s="261"/>
      <c r="B79" s="262"/>
      <c r="C79" s="261"/>
    </row>
    <row r="80" spans="1:3">
      <c r="A80" s="261"/>
      <c r="B80" s="262"/>
      <c r="C80" s="261"/>
    </row>
    <row r="81" spans="1:3" ht="15" thickBot="1">
      <c r="A81" s="263"/>
      <c r="B81" s="264"/>
      <c r="C81" s="263"/>
    </row>
    <row r="82" spans="1:3">
      <c r="A82" s="265"/>
      <c r="B82" s="282"/>
      <c r="C82" s="265"/>
    </row>
    <row r="83" spans="1:3">
      <c r="A83" s="261"/>
      <c r="B83" s="262"/>
      <c r="C83" s="261"/>
    </row>
    <row r="84" spans="1:3">
      <c r="A84" s="261"/>
      <c r="B84" s="262"/>
      <c r="C84" s="261"/>
    </row>
    <row r="85" spans="1:3">
      <c r="A85" s="261"/>
      <c r="B85" s="262"/>
      <c r="C85" s="261"/>
    </row>
    <row r="86" spans="1:3">
      <c r="A86" s="261"/>
      <c r="B86" s="262"/>
      <c r="C86" s="261"/>
    </row>
    <row r="87" spans="1:3">
      <c r="A87" s="261"/>
      <c r="B87" s="262"/>
      <c r="C87" s="261"/>
    </row>
    <row r="88" spans="1:3" ht="15" thickBot="1">
      <c r="A88" s="275"/>
      <c r="B88" s="276"/>
      <c r="C88" s="275"/>
    </row>
    <row r="89" spans="1:3">
      <c r="A89" s="260"/>
      <c r="B89" s="267"/>
      <c r="C89" s="260"/>
    </row>
    <row r="90" spans="1:3">
      <c r="A90" s="261"/>
      <c r="B90" s="262"/>
      <c r="C90" s="261"/>
    </row>
    <row r="91" spans="1:3">
      <c r="A91" s="261"/>
      <c r="B91" s="262"/>
      <c r="C91" s="261"/>
    </row>
    <row r="92" spans="1:3">
      <c r="A92" s="261"/>
      <c r="B92" s="262"/>
      <c r="C92" s="261"/>
    </row>
    <row r="93" spans="1:3">
      <c r="A93" s="261"/>
      <c r="B93" s="262"/>
      <c r="C93" s="261"/>
    </row>
    <row r="94" spans="1:3">
      <c r="A94" s="261"/>
      <c r="B94" s="262"/>
      <c r="C94" s="261"/>
    </row>
    <row r="95" spans="1:3" ht="15" thickBot="1">
      <c r="A95" s="263"/>
      <c r="B95" s="264"/>
      <c r="C95" s="263"/>
    </row>
    <row r="96" spans="1:3">
      <c r="A96" s="265"/>
      <c r="B96" s="266"/>
      <c r="C96" s="265"/>
    </row>
    <row r="97" spans="1:3">
      <c r="A97" s="261"/>
      <c r="B97" s="262"/>
      <c r="C97" s="261"/>
    </row>
    <row r="98" spans="1:3">
      <c r="A98" s="261"/>
      <c r="B98" s="262"/>
      <c r="C98" s="261"/>
    </row>
    <row r="99" spans="1:3">
      <c r="A99" s="261"/>
      <c r="B99" s="262"/>
      <c r="C99" s="261"/>
    </row>
    <row r="100" spans="1:3">
      <c r="A100" s="261"/>
      <c r="B100" s="262"/>
      <c r="C100" s="261"/>
    </row>
    <row r="101" spans="1:3">
      <c r="A101" s="261"/>
      <c r="B101" s="262"/>
      <c r="C101" s="261"/>
    </row>
    <row r="102" spans="1:3">
      <c r="A102" s="275"/>
      <c r="B102" s="276"/>
      <c r="C102" s="261"/>
    </row>
    <row r="103" spans="1:3" ht="15" thickBot="1">
      <c r="A103" s="275"/>
      <c r="B103" s="276"/>
      <c r="C103" s="275"/>
    </row>
    <row r="104" spans="1:3">
      <c r="A104" s="260"/>
      <c r="B104" s="277"/>
      <c r="C104" s="260"/>
    </row>
    <row r="105" spans="1:3">
      <c r="A105" s="261"/>
      <c r="B105" s="279"/>
      <c r="C105" s="261"/>
    </row>
    <row r="106" spans="1:3">
      <c r="A106" s="261"/>
      <c r="B106" s="279"/>
      <c r="C106" s="261"/>
    </row>
    <row r="107" spans="1:3">
      <c r="A107" s="261"/>
      <c r="B107" s="279"/>
      <c r="C107" s="261"/>
    </row>
    <row r="108" spans="1:3">
      <c r="A108" s="261"/>
      <c r="B108" s="279"/>
      <c r="C108" s="261"/>
    </row>
    <row r="109" spans="1:3" ht="15" thickBot="1">
      <c r="A109" s="263"/>
      <c r="B109" s="264"/>
      <c r="C109" s="263"/>
    </row>
    <row r="110" spans="1:3">
      <c r="A110" s="265"/>
      <c r="B110" s="266"/>
      <c r="C110" s="265"/>
    </row>
    <row r="111" spans="1:3">
      <c r="A111" s="261"/>
      <c r="B111" s="262"/>
      <c r="C111" s="261"/>
    </row>
    <row r="112" spans="1:3">
      <c r="A112" s="261"/>
      <c r="B112" s="262"/>
      <c r="C112" s="261"/>
    </row>
    <row r="113" spans="1:3">
      <c r="A113" s="261"/>
      <c r="B113" s="262"/>
      <c r="C113" s="261"/>
    </row>
    <row r="114" spans="1:3">
      <c r="A114" s="261"/>
      <c r="B114" s="262"/>
      <c r="C114" s="261"/>
    </row>
    <row r="115" spans="1:3" ht="15" thickBot="1">
      <c r="A115" s="275"/>
      <c r="B115" s="276"/>
      <c r="C115" s="275"/>
    </row>
    <row r="116" spans="1:3">
      <c r="A116" s="260"/>
      <c r="B116" s="267"/>
      <c r="C116" s="260"/>
    </row>
    <row r="117" spans="1:3">
      <c r="A117" s="261"/>
      <c r="B117" s="262"/>
      <c r="C117" s="261"/>
    </row>
    <row r="118" spans="1:3">
      <c r="A118" s="261"/>
      <c r="B118" s="262"/>
      <c r="C118" s="261"/>
    </row>
    <row r="119" spans="1:3">
      <c r="A119" s="269"/>
      <c r="B119" s="262"/>
      <c r="C119" s="261"/>
    </row>
    <row r="120" spans="1:3">
      <c r="A120" s="261"/>
      <c r="B120" s="262"/>
      <c r="C120" s="261"/>
    </row>
    <row r="121" spans="1:3">
      <c r="A121" s="261"/>
      <c r="B121" s="262"/>
      <c r="C121" s="261"/>
    </row>
    <row r="122" spans="1:3">
      <c r="A122" s="261"/>
      <c r="B122" s="262"/>
      <c r="C122" s="261"/>
    </row>
    <row r="123" spans="1:3">
      <c r="A123" s="261"/>
      <c r="B123" s="262"/>
      <c r="C123" s="261"/>
    </row>
    <row r="124" spans="1:3">
      <c r="A124" s="261"/>
      <c r="B124" s="262"/>
      <c r="C124" s="261"/>
    </row>
    <row r="125" spans="1:3" ht="15" thickBot="1">
      <c r="A125" s="283"/>
      <c r="B125" s="264"/>
      <c r="C125" s="263"/>
    </row>
    <row r="126" spans="1:3">
      <c r="A126" s="284"/>
      <c r="B126" s="285"/>
      <c r="C126" s="260"/>
    </row>
    <row r="127" spans="1:3">
      <c r="A127" s="261"/>
      <c r="B127" s="262"/>
      <c r="C127" s="261"/>
    </row>
    <row r="128" spans="1:3">
      <c r="A128" s="261"/>
      <c r="B128" s="262"/>
      <c r="C128" s="261"/>
    </row>
    <row r="129" spans="1:3">
      <c r="A129" s="261"/>
      <c r="B129" s="262"/>
      <c r="C129" s="261"/>
    </row>
    <row r="130" spans="1:3" ht="15" thickBot="1">
      <c r="A130" s="263"/>
      <c r="B130" s="264"/>
      <c r="C130" s="263"/>
    </row>
    <row r="131" spans="1:3">
      <c r="A131" s="260"/>
      <c r="B131" s="267"/>
      <c r="C131" s="260"/>
    </row>
    <row r="132" spans="1:3">
      <c r="A132" s="261"/>
      <c r="B132" s="262"/>
      <c r="C132" s="261"/>
    </row>
    <row r="133" spans="1:3">
      <c r="A133" s="261"/>
      <c r="B133" s="262"/>
      <c r="C133" s="261"/>
    </row>
    <row r="134" spans="1:3">
      <c r="A134" s="261"/>
      <c r="B134" s="262"/>
      <c r="C134" s="261"/>
    </row>
    <row r="135" spans="1:3">
      <c r="A135" s="261"/>
      <c r="B135" s="262"/>
      <c r="C135" s="261"/>
    </row>
    <row r="136" spans="1:3">
      <c r="A136" s="261"/>
      <c r="B136" s="262"/>
      <c r="C136" s="261"/>
    </row>
    <row r="137" spans="1:3">
      <c r="A137" s="261"/>
      <c r="B137" s="262"/>
      <c r="C137" s="261"/>
    </row>
    <row r="138" spans="1:3">
      <c r="A138" s="261"/>
      <c r="B138" s="262"/>
      <c r="C138" s="261"/>
    </row>
    <row r="139" spans="1:3" ht="15" thickBot="1">
      <c r="A139" s="263"/>
      <c r="B139" s="264"/>
      <c r="C139" s="263"/>
    </row>
    <row r="140" spans="1:3">
      <c r="A140" s="265"/>
      <c r="B140" s="286"/>
      <c r="C140" s="265"/>
    </row>
    <row r="141" spans="1:3">
      <c r="A141" s="261"/>
      <c r="B141" s="287"/>
      <c r="C141" s="261"/>
    </row>
    <row r="142" spans="1:3">
      <c r="A142" s="261"/>
      <c r="B142" s="287"/>
      <c r="C142" s="261"/>
    </row>
    <row r="143" spans="1:3">
      <c r="A143" s="261"/>
      <c r="B143" s="287"/>
      <c r="C143" s="261"/>
    </row>
    <row r="144" spans="1:3">
      <c r="A144" s="261"/>
      <c r="B144" s="287"/>
      <c r="C144" s="261"/>
    </row>
    <row r="145" spans="1:3">
      <c r="A145" s="261"/>
      <c r="B145" s="287"/>
      <c r="C145" s="261"/>
    </row>
    <row r="146" spans="1:3">
      <c r="A146" s="261"/>
      <c r="B146" s="287"/>
      <c r="C146" s="261"/>
    </row>
    <row r="147" spans="1:3">
      <c r="A147" s="261"/>
      <c r="B147" s="287"/>
      <c r="C147" s="261"/>
    </row>
    <row r="148" spans="1:3">
      <c r="A148" s="261"/>
      <c r="B148" s="287"/>
      <c r="C148" s="261"/>
    </row>
    <row r="149" spans="1:3">
      <c r="A149" s="261"/>
      <c r="B149" s="287"/>
      <c r="C149" s="261"/>
    </row>
    <row r="150" spans="1:3">
      <c r="A150" s="261"/>
      <c r="B150" s="287"/>
      <c r="C150" s="261"/>
    </row>
    <row r="151" spans="1:3">
      <c r="A151" s="261"/>
      <c r="B151" s="287"/>
      <c r="C151" s="261"/>
    </row>
    <row r="152" spans="1:3">
      <c r="A152" s="261"/>
      <c r="B152" s="288"/>
      <c r="C152" s="261"/>
    </row>
    <row r="153" spans="1:3">
      <c r="A153" s="261"/>
      <c r="B153" s="287"/>
      <c r="C153" s="261"/>
    </row>
    <row r="154" spans="1:3">
      <c r="A154" s="261"/>
      <c r="B154" s="287"/>
      <c r="C154" s="261"/>
    </row>
    <row r="155" spans="1:3">
      <c r="A155" s="261"/>
      <c r="B155" s="288"/>
      <c r="C155" s="261"/>
    </row>
    <row r="156" spans="1:3">
      <c r="A156" s="261"/>
      <c r="B156" s="288"/>
      <c r="C156" s="261"/>
    </row>
    <row r="157" spans="1:3">
      <c r="A157" s="261"/>
      <c r="B157" s="288"/>
      <c r="C157" s="261"/>
    </row>
    <row r="158" spans="1:3" ht="15" thickBot="1">
      <c r="A158" s="275"/>
      <c r="B158" s="289"/>
      <c r="C158" s="275"/>
    </row>
    <row r="159" spans="1:3">
      <c r="A159" s="260"/>
      <c r="B159" s="267"/>
      <c r="C159" s="260"/>
    </row>
    <row r="160" spans="1:3">
      <c r="A160" s="261"/>
      <c r="B160" s="262"/>
      <c r="C160" s="265"/>
    </row>
    <row r="161" spans="1:3">
      <c r="A161" s="261"/>
      <c r="B161" s="262"/>
      <c r="C161" s="265"/>
    </row>
    <row r="162" spans="1:3" ht="15.6">
      <c r="A162" s="261"/>
      <c r="B162" s="290"/>
      <c r="C162" s="265"/>
    </row>
    <row r="163" spans="1:3">
      <c r="A163" s="261"/>
      <c r="B163" s="262"/>
      <c r="C163" s="265"/>
    </row>
    <row r="164" spans="1:3" ht="15" thickBot="1">
      <c r="A164" s="263"/>
      <c r="B164" s="264"/>
      <c r="C164" s="291"/>
    </row>
    <row r="165" spans="1:3">
      <c r="A165" s="265"/>
      <c r="B165" s="292"/>
      <c r="C165" s="265"/>
    </row>
    <row r="166" spans="1:3">
      <c r="A166" s="261"/>
      <c r="B166" s="293"/>
      <c r="C166" s="261"/>
    </row>
    <row r="167" spans="1:3">
      <c r="A167" s="261"/>
      <c r="B167" s="293"/>
      <c r="C167" s="261"/>
    </row>
    <row r="168" spans="1:3">
      <c r="A168" s="261"/>
      <c r="B168" s="293"/>
      <c r="C168" s="261"/>
    </row>
    <row r="169" spans="1:3">
      <c r="A169" s="261"/>
      <c r="B169" s="293"/>
      <c r="C169" s="261"/>
    </row>
    <row r="170" spans="1:3">
      <c r="A170" s="261"/>
      <c r="B170" s="293"/>
      <c r="C170" s="261"/>
    </row>
    <row r="171" spans="1:3">
      <c r="A171" s="261"/>
      <c r="B171" s="293"/>
      <c r="C171" s="261"/>
    </row>
    <row r="172" spans="1:3" ht="15" thickBot="1">
      <c r="A172" s="275"/>
      <c r="B172" s="294"/>
      <c r="C172" s="275"/>
    </row>
    <row r="173" spans="1:3">
      <c r="A173" s="260"/>
      <c r="B173" s="267"/>
      <c r="C173" s="260"/>
    </row>
    <row r="174" spans="1:3">
      <c r="A174" s="261"/>
      <c r="B174" s="262"/>
      <c r="C174" s="265"/>
    </row>
    <row r="175" spans="1:3">
      <c r="A175" s="261"/>
      <c r="B175" s="262"/>
      <c r="C175" s="265"/>
    </row>
    <row r="176" spans="1:3">
      <c r="A176" s="261"/>
      <c r="B176" s="262"/>
      <c r="C176" s="265"/>
    </row>
    <row r="177" spans="1:3" ht="15" thickBot="1">
      <c r="A177" s="263"/>
      <c r="B177" s="264"/>
      <c r="C177" s="291"/>
    </row>
    <row r="178" spans="1:3">
      <c r="A178" s="265"/>
      <c r="B178" s="266"/>
      <c r="C178" s="265"/>
    </row>
    <row r="179" spans="1:3">
      <c r="A179" s="261"/>
      <c r="B179" s="262"/>
      <c r="C179" s="261"/>
    </row>
    <row r="180" spans="1:3">
      <c r="A180" s="261"/>
      <c r="B180" s="262"/>
      <c r="C180" s="261"/>
    </row>
    <row r="181" spans="1:3">
      <c r="A181" s="261"/>
      <c r="B181" s="262"/>
      <c r="C181" s="261"/>
    </row>
    <row r="182" spans="1:3">
      <c r="A182" s="261"/>
      <c r="B182" s="262"/>
      <c r="C182" s="261"/>
    </row>
    <row r="183" spans="1:3">
      <c r="A183" s="261"/>
      <c r="B183" s="262"/>
      <c r="C183" s="261"/>
    </row>
    <row r="184" spans="1:3">
      <c r="A184" s="261"/>
      <c r="B184" s="262"/>
      <c r="C184" s="261"/>
    </row>
    <row r="185" spans="1:3">
      <c r="A185" s="261"/>
      <c r="B185" s="262"/>
      <c r="C185" s="261"/>
    </row>
    <row r="186" spans="1:3">
      <c r="A186" s="261"/>
      <c r="B186" s="262"/>
      <c r="C186" s="261"/>
    </row>
    <row r="187" spans="1:3">
      <c r="A187" s="261"/>
      <c r="B187" s="262"/>
      <c r="C187" s="261"/>
    </row>
    <row r="188" spans="1:3" ht="15" thickBot="1">
      <c r="A188" s="261"/>
      <c r="B188" s="262"/>
      <c r="C188" s="261"/>
    </row>
    <row r="189" spans="1:3">
      <c r="A189" s="260"/>
      <c r="B189" s="267"/>
      <c r="C189" s="260"/>
    </row>
    <row r="190" spans="1:3">
      <c r="A190" s="261"/>
      <c r="B190" s="262"/>
      <c r="C190" s="261"/>
    </row>
    <row r="191" spans="1:3">
      <c r="A191" s="261"/>
      <c r="B191" s="262"/>
      <c r="C191" s="261"/>
    </row>
    <row r="192" spans="1:3">
      <c r="A192" s="261"/>
      <c r="B192" s="262"/>
      <c r="C192" s="261"/>
    </row>
    <row r="193" spans="1:3">
      <c r="A193" s="261"/>
      <c r="B193" s="262"/>
      <c r="C193" s="261"/>
    </row>
    <row r="194" spans="1:3">
      <c r="A194" s="261"/>
      <c r="B194" s="262"/>
      <c r="C194" s="261"/>
    </row>
    <row r="195" spans="1:3">
      <c r="A195" s="261"/>
      <c r="B195" s="262"/>
      <c r="C195" s="261"/>
    </row>
    <row r="196" spans="1:3">
      <c r="A196" s="261"/>
      <c r="B196" s="262"/>
      <c r="C196" s="261"/>
    </row>
    <row r="197" spans="1:3" ht="15" thickBot="1">
      <c r="A197" s="263"/>
      <c r="B197" s="264"/>
      <c r="C197" s="263"/>
    </row>
    <row r="198" spans="1:3">
      <c r="A198" s="265"/>
      <c r="B198" s="380"/>
      <c r="C198" s="265"/>
    </row>
    <row r="199" spans="1:3">
      <c r="A199" s="261"/>
      <c r="B199" s="381"/>
      <c r="C199" s="261"/>
    </row>
    <row r="200" spans="1:3">
      <c r="A200" s="261"/>
      <c r="B200" s="381"/>
      <c r="C200" s="261"/>
    </row>
    <row r="201" spans="1:3">
      <c r="A201" s="261"/>
      <c r="B201" s="381"/>
      <c r="C201" s="261"/>
    </row>
    <row r="202" spans="1:3">
      <c r="A202" s="261"/>
      <c r="B202" s="381"/>
      <c r="C202" s="261"/>
    </row>
    <row r="203" spans="1:3">
      <c r="A203" s="261"/>
      <c r="B203" s="381"/>
      <c r="C203" s="261"/>
    </row>
    <row r="204" spans="1:3">
      <c r="A204" s="261"/>
      <c r="B204" s="381"/>
      <c r="C204" s="261"/>
    </row>
    <row r="205" spans="1:3">
      <c r="A205" s="261"/>
      <c r="B205" s="381"/>
      <c r="C205" s="261"/>
    </row>
    <row r="206" spans="1:3" ht="15" thickBot="1">
      <c r="A206" s="275"/>
      <c r="B206" s="382"/>
      <c r="C206" s="275"/>
    </row>
    <row r="207" spans="1:3">
      <c r="A207" s="260"/>
      <c r="B207" s="267"/>
      <c r="C207" s="260"/>
    </row>
    <row r="208" spans="1:3">
      <c r="A208" s="261"/>
      <c r="B208" s="262"/>
      <c r="C208" s="265"/>
    </row>
    <row r="209" spans="1:3">
      <c r="A209" s="261"/>
      <c r="B209" s="262"/>
      <c r="C209" s="265"/>
    </row>
    <row r="210" spans="1:3">
      <c r="A210" s="261"/>
      <c r="B210" s="262"/>
      <c r="C210" s="265"/>
    </row>
    <row r="211" spans="1:3">
      <c r="A211" s="261"/>
      <c r="B211" s="262"/>
      <c r="C211" s="265"/>
    </row>
    <row r="212" spans="1:3">
      <c r="A212" s="261"/>
      <c r="B212" s="262"/>
      <c r="C212" s="270"/>
    </row>
    <row r="213" spans="1:3">
      <c r="A213" s="261"/>
      <c r="B213" s="262"/>
      <c r="C213" s="265"/>
    </row>
    <row r="214" spans="1:3">
      <c r="A214" s="261"/>
      <c r="B214" s="262"/>
      <c r="C214" s="265"/>
    </row>
    <row r="215" spans="1:3">
      <c r="A215" s="261"/>
      <c r="B215" s="262"/>
      <c r="C215" s="265"/>
    </row>
    <row r="216" spans="1:3">
      <c r="A216" s="261"/>
      <c r="B216" s="262"/>
      <c r="C216" s="265"/>
    </row>
    <row r="217" spans="1:3">
      <c r="A217" s="261"/>
      <c r="B217" s="262"/>
      <c r="C217" s="265"/>
    </row>
    <row r="218" spans="1:3">
      <c r="A218" s="261"/>
      <c r="B218" s="262"/>
      <c r="C218" s="265"/>
    </row>
    <row r="219" spans="1:3">
      <c r="A219" s="261"/>
      <c r="B219" s="262"/>
      <c r="C219" s="265"/>
    </row>
    <row r="220" spans="1:3">
      <c r="A220" s="261"/>
      <c r="B220" s="262"/>
      <c r="C220" s="265"/>
    </row>
    <row r="221" spans="1:3" ht="15" thickBot="1">
      <c r="A221" s="263"/>
      <c r="B221" s="264"/>
      <c r="C221" s="291"/>
    </row>
    <row r="222" spans="1:3">
      <c r="A222" s="260"/>
      <c r="B222" s="295"/>
      <c r="C222" s="383"/>
    </row>
    <row r="223" spans="1:3">
      <c r="A223" s="261"/>
      <c r="B223" s="296"/>
      <c r="C223" s="384"/>
    </row>
    <row r="224" spans="1:3">
      <c r="A224" s="261"/>
      <c r="B224" s="296"/>
      <c r="C224" s="384"/>
    </row>
    <row r="225" spans="1:3">
      <c r="A225" s="261"/>
      <c r="B225" s="296"/>
      <c r="C225" s="384"/>
    </row>
    <row r="226" spans="1:3" ht="15" thickBot="1">
      <c r="A226" s="263"/>
      <c r="B226" s="297"/>
      <c r="C226" s="385"/>
    </row>
    <row r="227" spans="1:3">
      <c r="A227" s="265"/>
      <c r="B227" s="386"/>
      <c r="C227" s="387"/>
    </row>
    <row r="228" spans="1:3">
      <c r="A228" s="261"/>
      <c r="B228" s="381"/>
      <c r="C228" s="384"/>
    </row>
    <row r="229" spans="1:3">
      <c r="A229" s="261"/>
      <c r="B229" s="381"/>
      <c r="C229" s="384"/>
    </row>
    <row r="230" spans="1:3">
      <c r="A230" s="261"/>
      <c r="B230" s="381"/>
      <c r="C230" s="384"/>
    </row>
    <row r="231" spans="1:3">
      <c r="A231" s="261"/>
      <c r="B231" s="381"/>
      <c r="C231" s="384"/>
    </row>
    <row r="232" spans="1:3">
      <c r="A232" s="261"/>
      <c r="B232" s="381"/>
      <c r="C232" s="384"/>
    </row>
    <row r="233" spans="1:3">
      <c r="A233" s="261"/>
      <c r="B233" s="381"/>
      <c r="C233" s="384"/>
    </row>
    <row r="234" spans="1:3">
      <c r="A234" s="261"/>
      <c r="B234" s="381"/>
      <c r="C234" s="384"/>
    </row>
    <row r="235" spans="1:3">
      <c r="A235" s="261"/>
      <c r="B235" s="381"/>
      <c r="C235" s="384"/>
    </row>
    <row r="236" spans="1:3" ht="15" thickBot="1">
      <c r="A236" s="275"/>
      <c r="B236" s="382"/>
      <c r="C236" s="388"/>
    </row>
    <row r="237" spans="1:3" ht="14.4" customHeight="1">
      <c r="A237" s="298"/>
      <c r="B237" s="299"/>
      <c r="C237" s="260"/>
    </row>
    <row r="238" spans="1:3">
      <c r="A238" s="269"/>
      <c r="B238" s="262"/>
      <c r="C238" s="261"/>
    </row>
    <row r="239" spans="1:3">
      <c r="A239" s="269"/>
      <c r="B239" s="262"/>
      <c r="C239" s="261"/>
    </row>
    <row r="240" spans="1:3">
      <c r="A240" s="269"/>
      <c r="B240" s="262"/>
      <c r="C240" s="261"/>
    </row>
    <row r="241" spans="1:3">
      <c r="A241" s="269"/>
      <c r="B241" s="262"/>
      <c r="C241" s="261"/>
    </row>
    <row r="242" spans="1:3">
      <c r="A242" s="269"/>
      <c r="B242" s="262"/>
      <c r="C242" s="121"/>
    </row>
    <row r="243" spans="1:3">
      <c r="A243" s="269"/>
      <c r="B243" s="273"/>
      <c r="C243" s="121"/>
    </row>
    <row r="244" spans="1:3">
      <c r="A244" s="269"/>
      <c r="B244" s="273"/>
      <c r="C244" s="121"/>
    </row>
    <row r="245" spans="1:3" ht="15" thickBot="1">
      <c r="A245" s="283"/>
      <c r="B245" s="300"/>
      <c r="C245" s="263"/>
    </row>
    <row r="246" spans="1:3">
      <c r="A246" s="265"/>
      <c r="B246" s="282"/>
      <c r="C246" s="265"/>
    </row>
    <row r="247" spans="1:3">
      <c r="A247" s="261"/>
      <c r="B247" s="262"/>
      <c r="C247" s="261"/>
    </row>
    <row r="248" spans="1:3" ht="15" thickBot="1">
      <c r="A248" s="263"/>
      <c r="B248" s="264"/>
      <c r="C248" s="263"/>
    </row>
    <row r="249" spans="1:3">
      <c r="A249" s="260"/>
      <c r="B249" s="267"/>
      <c r="C249" s="260"/>
    </row>
    <row r="250" spans="1:3">
      <c r="A250" s="261"/>
      <c r="B250" s="262"/>
      <c r="C250" s="261"/>
    </row>
    <row r="251" spans="1:3">
      <c r="A251" s="261"/>
      <c r="B251" s="262"/>
      <c r="C251" s="261"/>
    </row>
    <row r="252" spans="1:3">
      <c r="A252" s="261"/>
      <c r="B252" s="262"/>
      <c r="C252" s="261"/>
    </row>
    <row r="253" spans="1:3" ht="15" thickBot="1">
      <c r="A253" s="263"/>
      <c r="B253" s="264"/>
      <c r="C253" s="263"/>
    </row>
    <row r="254" spans="1:3">
      <c r="A254" s="260"/>
      <c r="B254" s="274"/>
      <c r="C254" s="260"/>
    </row>
    <row r="255" spans="1:3">
      <c r="A255" s="261"/>
      <c r="B255" s="262"/>
      <c r="C255" s="261"/>
    </row>
    <row r="256" spans="1:3">
      <c r="A256" s="261"/>
      <c r="B256" s="262"/>
      <c r="C256" s="261"/>
    </row>
    <row r="257" spans="1:3">
      <c r="A257" s="261"/>
      <c r="B257" s="262"/>
      <c r="C257" s="261"/>
    </row>
    <row r="258" spans="1:3">
      <c r="A258" s="261"/>
      <c r="B258" s="262"/>
      <c r="C258" s="261"/>
    </row>
    <row r="259" spans="1:3">
      <c r="A259" s="261"/>
      <c r="B259" s="262"/>
      <c r="C259" s="261"/>
    </row>
    <row r="260" spans="1:3">
      <c r="A260" s="261"/>
      <c r="B260" s="262"/>
      <c r="C260" s="261"/>
    </row>
    <row r="261" spans="1:3">
      <c r="A261" s="261"/>
      <c r="B261" s="262"/>
      <c r="C261" s="261"/>
    </row>
    <row r="262" spans="1:3">
      <c r="A262" s="261"/>
      <c r="B262" s="262"/>
      <c r="C262" s="261"/>
    </row>
    <row r="263" spans="1:3" ht="15" thickBot="1">
      <c r="A263" s="275"/>
      <c r="B263" s="276"/>
      <c r="C263" s="275"/>
    </row>
    <row r="264" spans="1:3">
      <c r="A264" s="260"/>
      <c r="B264" s="274"/>
      <c r="C264" s="260"/>
    </row>
    <row r="265" spans="1:3">
      <c r="A265" s="261"/>
      <c r="B265" s="262"/>
      <c r="C265" s="261"/>
    </row>
    <row r="266" spans="1:3">
      <c r="A266" s="261"/>
      <c r="B266" s="262"/>
      <c r="C266" s="261"/>
    </row>
    <row r="267" spans="1:3" ht="15" thickBot="1">
      <c r="A267" s="263"/>
      <c r="B267" s="264"/>
      <c r="C267" s="263"/>
    </row>
    <row r="268" spans="1:3">
      <c r="A268" s="260"/>
      <c r="B268" s="267"/>
      <c r="C268" s="260"/>
    </row>
    <row r="269" spans="1:3">
      <c r="A269" s="261"/>
      <c r="B269" s="273"/>
      <c r="C269" s="261"/>
    </row>
    <row r="270" spans="1:3">
      <c r="A270" s="261"/>
      <c r="B270" s="273"/>
      <c r="C270" s="261"/>
    </row>
    <row r="271" spans="1:3">
      <c r="A271" s="261"/>
      <c r="B271" s="273"/>
      <c r="C271" s="261"/>
    </row>
    <row r="272" spans="1:3">
      <c r="A272" s="261"/>
      <c r="B272" s="273"/>
      <c r="C272" s="261"/>
    </row>
    <row r="273" spans="1:3">
      <c r="A273" s="261"/>
      <c r="B273" s="273"/>
      <c r="C273" s="261"/>
    </row>
    <row r="274" spans="1:3">
      <c r="A274" s="261"/>
      <c r="B274" s="273"/>
      <c r="C274" s="261"/>
    </row>
    <row r="275" spans="1:3">
      <c r="A275" s="261"/>
      <c r="B275" s="273"/>
      <c r="C275" s="261"/>
    </row>
    <row r="276" spans="1:3">
      <c r="A276" s="261"/>
      <c r="B276" s="273"/>
      <c r="C276" s="261"/>
    </row>
    <row r="277" spans="1:3" ht="15" thickBot="1">
      <c r="A277" s="263"/>
      <c r="B277" s="300"/>
      <c r="C277" s="263"/>
    </row>
    <row r="278" spans="1:3">
      <c r="A278" s="261"/>
      <c r="B278" s="273"/>
      <c r="C278" s="261"/>
    </row>
    <row r="279" spans="1:3">
      <c r="A279" s="261"/>
      <c r="B279" s="273"/>
      <c r="C279" s="261"/>
    </row>
    <row r="280" spans="1:3" ht="15" thickBot="1">
      <c r="A280" s="275"/>
      <c r="B280" s="301"/>
      <c r="C280" s="275"/>
    </row>
    <row r="281" spans="1:3">
      <c r="A281" s="260"/>
      <c r="B281" s="274"/>
      <c r="C281" s="260"/>
    </row>
    <row r="282" spans="1:3" ht="15" thickBot="1">
      <c r="A282" s="263"/>
      <c r="B282" s="264"/>
      <c r="C282" s="263"/>
    </row>
    <row r="283" spans="1:3">
      <c r="A283" s="265"/>
      <c r="B283" s="282"/>
      <c r="C283" s="265"/>
    </row>
    <row r="284" spans="1:3">
      <c r="A284" s="261"/>
      <c r="B284" s="262"/>
      <c r="C284" s="261"/>
    </row>
    <row r="285" spans="1:3">
      <c r="A285" s="261"/>
      <c r="B285" s="262"/>
      <c r="C285" s="261"/>
    </row>
    <row r="286" spans="1:3">
      <c r="A286" s="261"/>
      <c r="B286" s="262"/>
      <c r="C286" s="261"/>
    </row>
    <row r="287" spans="1:3">
      <c r="A287" s="261"/>
      <c r="B287" s="262"/>
      <c r="C287" s="261"/>
    </row>
    <row r="288" spans="1:3">
      <c r="A288" s="261"/>
      <c r="B288" s="262"/>
      <c r="C288" s="261"/>
    </row>
    <row r="289" spans="1:3">
      <c r="A289" s="261"/>
      <c r="B289" s="262"/>
      <c r="C289" s="261"/>
    </row>
    <row r="290" spans="1:3">
      <c r="A290" s="261"/>
      <c r="B290" s="262"/>
      <c r="C290" s="261"/>
    </row>
    <row r="291" spans="1:3">
      <c r="A291" s="261"/>
      <c r="B291" s="262"/>
      <c r="C291" s="261"/>
    </row>
    <row r="292" spans="1:3">
      <c r="A292" s="261"/>
      <c r="B292" s="262"/>
      <c r="C292" s="261"/>
    </row>
    <row r="293" spans="1:3">
      <c r="A293" s="261"/>
      <c r="B293" s="262"/>
      <c r="C293" s="261"/>
    </row>
    <row r="294" spans="1:3">
      <c r="A294" s="261"/>
      <c r="B294" s="262"/>
      <c r="C294" s="261"/>
    </row>
    <row r="295" spans="1:3">
      <c r="A295" s="101"/>
      <c r="B295" s="320"/>
      <c r="C295" s="101"/>
    </row>
    <row r="296" spans="1:3">
      <c r="A296" s="101"/>
      <c r="B296" s="320"/>
      <c r="C296" s="101"/>
    </row>
    <row r="297" spans="1:3">
      <c r="A297" s="261"/>
      <c r="B297" s="262"/>
      <c r="C297" s="261"/>
    </row>
    <row r="298" spans="1:3">
      <c r="A298" s="261"/>
      <c r="B298" s="262"/>
      <c r="C298" s="261"/>
    </row>
    <row r="299" spans="1:3">
      <c r="A299" s="261"/>
      <c r="B299" s="262"/>
      <c r="C299" s="261"/>
    </row>
    <row r="300" spans="1:3">
      <c r="A300" s="261"/>
      <c r="B300" s="262"/>
      <c r="C300" s="261"/>
    </row>
    <row r="301" spans="1:3">
      <c r="A301" s="261"/>
      <c r="B301" s="262"/>
      <c r="C301" s="261"/>
    </row>
    <row r="302" spans="1:3">
      <c r="A302" s="261"/>
      <c r="B302" s="262"/>
      <c r="C302" s="261"/>
    </row>
    <row r="303" spans="1:3">
      <c r="A303" s="261"/>
      <c r="B303" s="262"/>
      <c r="C303" s="261"/>
    </row>
    <row r="304" spans="1:3">
      <c r="A304" s="261"/>
      <c r="B304" s="262"/>
      <c r="C304" s="261"/>
    </row>
    <row r="305" spans="1:3">
      <c r="A305" s="261"/>
      <c r="B305" s="262"/>
      <c r="C305" s="261"/>
    </row>
    <row r="306" spans="1:3">
      <c r="A306" s="261"/>
      <c r="B306" s="262"/>
      <c r="C306" s="261"/>
    </row>
    <row r="307" spans="1:3">
      <c r="A307" s="261"/>
      <c r="B307" s="262"/>
      <c r="C307" s="261"/>
    </row>
    <row r="308" spans="1:3">
      <c r="A308" s="261"/>
      <c r="B308" s="262"/>
      <c r="C308" s="261"/>
    </row>
    <row r="309" spans="1:3">
      <c r="A309" s="261"/>
      <c r="B309" s="262"/>
      <c r="C309" s="261"/>
    </row>
    <row r="310" spans="1:3">
      <c r="A310" s="261"/>
      <c r="B310" s="262"/>
      <c r="C310" s="261"/>
    </row>
    <row r="311" spans="1:3">
      <c r="A311" s="261"/>
      <c r="B311" s="262"/>
      <c r="C311" s="261"/>
    </row>
    <row r="312" spans="1:3">
      <c r="A312" s="261"/>
      <c r="B312" s="262"/>
      <c r="C312" s="261"/>
    </row>
    <row r="313" spans="1:3">
      <c r="A313" s="261"/>
      <c r="B313" s="262"/>
      <c r="C313" s="261"/>
    </row>
    <row r="314" spans="1:3">
      <c r="A314" s="261"/>
      <c r="B314" s="262"/>
      <c r="C314" s="261"/>
    </row>
    <row r="315" spans="1:3">
      <c r="A315" s="261"/>
      <c r="B315" s="262"/>
      <c r="C315" s="261"/>
    </row>
    <row r="316" spans="1:3">
      <c r="A316" s="261"/>
      <c r="B316" s="262"/>
      <c r="C316" s="261"/>
    </row>
    <row r="317" spans="1:3">
      <c r="A317" s="261"/>
      <c r="B317" s="262"/>
      <c r="C317" s="261"/>
    </row>
    <row r="318" spans="1:3">
      <c r="A318" s="261"/>
      <c r="B318" s="262"/>
      <c r="C318" s="261"/>
    </row>
    <row r="319" spans="1:3">
      <c r="A319" s="261"/>
      <c r="B319" s="262"/>
      <c r="C319" s="261"/>
    </row>
    <row r="320" spans="1:3">
      <c r="A320" s="261"/>
      <c r="B320" s="262"/>
      <c r="C320" s="261"/>
    </row>
    <row r="321" spans="1:3">
      <c r="A321" s="261"/>
      <c r="B321" s="262"/>
      <c r="C321" s="261"/>
    </row>
    <row r="322" spans="1:3">
      <c r="A322" s="261"/>
      <c r="B322" s="262"/>
      <c r="C322" s="261"/>
    </row>
    <row r="323" spans="1:3">
      <c r="A323" s="261"/>
      <c r="B323" s="262"/>
      <c r="C323" s="261"/>
    </row>
    <row r="324" spans="1:3">
      <c r="A324" s="261"/>
      <c r="B324" s="48"/>
      <c r="C324" s="261"/>
    </row>
    <row r="325" spans="1:3">
      <c r="A325" s="261"/>
      <c r="B325" s="262"/>
      <c r="C325" s="261"/>
    </row>
    <row r="326" spans="1:3">
      <c r="A326" s="261"/>
      <c r="B326" s="262"/>
      <c r="C326" s="261"/>
    </row>
    <row r="327" spans="1:3">
      <c r="A327" s="261"/>
      <c r="B327" s="262"/>
      <c r="C327" s="261"/>
    </row>
    <row r="328" spans="1:3">
      <c r="A328" s="261"/>
      <c r="B328" s="262"/>
      <c r="C328" s="261"/>
    </row>
    <row r="329" spans="1:3">
      <c r="A329" s="261"/>
      <c r="B329" s="262"/>
      <c r="C329" s="261"/>
    </row>
    <row r="330" spans="1:3">
      <c r="A330" s="261"/>
      <c r="B330" s="262"/>
      <c r="C330" s="261"/>
    </row>
    <row r="331" spans="1:3">
      <c r="A331" s="261"/>
      <c r="B331" s="262"/>
      <c r="C331" s="261"/>
    </row>
    <row r="332" spans="1:3">
      <c r="A332" s="261"/>
      <c r="B332" s="262"/>
      <c r="C332" s="261"/>
    </row>
    <row r="333" spans="1:3">
      <c r="A333" s="261"/>
      <c r="B333" s="262"/>
      <c r="C333" s="261"/>
    </row>
    <row r="334" spans="1:3">
      <c r="A334" s="261"/>
      <c r="B334" s="262"/>
      <c r="C334" s="261"/>
    </row>
    <row r="335" spans="1:3">
      <c r="A335" s="261"/>
      <c r="B335" s="262"/>
      <c r="C335" s="261"/>
    </row>
    <row r="336" spans="1:3">
      <c r="A336" s="261"/>
      <c r="B336" s="268"/>
      <c r="C336" s="261"/>
    </row>
    <row r="337" spans="1:3">
      <c r="A337" s="261"/>
      <c r="B337" s="262"/>
      <c r="C337" s="261"/>
    </row>
    <row r="338" spans="1:3">
      <c r="A338" s="261"/>
      <c r="B338" s="262"/>
      <c r="C338" s="261"/>
    </row>
    <row r="339" spans="1:3">
      <c r="A339" s="261"/>
      <c r="B339" s="262"/>
      <c r="C339" s="261"/>
    </row>
    <row r="340" spans="1:3">
      <c r="A340" s="261"/>
      <c r="B340" s="262"/>
      <c r="C340" s="261"/>
    </row>
    <row r="341" spans="1:3">
      <c r="A341" s="261"/>
      <c r="B341" s="262"/>
      <c r="C341" s="261"/>
    </row>
    <row r="342" spans="1:3">
      <c r="A342" s="261"/>
      <c r="B342" s="262"/>
      <c r="C342" s="261"/>
    </row>
    <row r="343" spans="1:3">
      <c r="A343" s="261"/>
      <c r="B343" s="262"/>
      <c r="C343" s="261"/>
    </row>
    <row r="344" spans="1:3">
      <c r="A344" s="261"/>
      <c r="B344" s="262"/>
      <c r="C344" s="261"/>
    </row>
    <row r="345" spans="1:3">
      <c r="A345" s="261"/>
      <c r="B345" s="262"/>
      <c r="C345" s="261"/>
    </row>
    <row r="346" spans="1:3">
      <c r="A346" s="261"/>
      <c r="B346" s="262"/>
      <c r="C346" s="261"/>
    </row>
    <row r="347" spans="1:3">
      <c r="A347" s="261"/>
      <c r="B347" s="262"/>
      <c r="C347" s="261"/>
    </row>
    <row r="348" spans="1:3">
      <c r="A348" s="261"/>
      <c r="B348" s="262"/>
      <c r="C348" s="261"/>
    </row>
    <row r="349" spans="1:3">
      <c r="A349" s="261"/>
      <c r="B349" s="262"/>
      <c r="C349" s="261"/>
    </row>
    <row r="350" spans="1:3">
      <c r="A350" s="261"/>
      <c r="B350" s="262"/>
      <c r="C350" s="261"/>
    </row>
    <row r="351" spans="1:3">
      <c r="A351" s="261"/>
      <c r="B351" s="262"/>
      <c r="C351" s="261"/>
    </row>
    <row r="352" spans="1:3">
      <c r="A352" s="261"/>
      <c r="B352" s="262"/>
      <c r="C352" s="261"/>
    </row>
    <row r="353" spans="1:3">
      <c r="A353" s="261"/>
      <c r="B353" s="262"/>
      <c r="C353" s="261"/>
    </row>
    <row r="354" spans="1:3">
      <c r="A354" s="261"/>
      <c r="B354" s="262"/>
      <c r="C354" s="261"/>
    </row>
    <row r="355" spans="1:3">
      <c r="A355" s="261"/>
      <c r="B355" s="48"/>
      <c r="C355" s="261"/>
    </row>
    <row r="356" spans="1:3">
      <c r="A356" s="261"/>
      <c r="B356" s="262"/>
      <c r="C356" s="261"/>
    </row>
    <row r="357" spans="1:3">
      <c r="A357" s="261"/>
      <c r="B357" s="262"/>
      <c r="C357" s="26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U52"/>
  <sheetViews>
    <sheetView topLeftCell="AV4" zoomScaleNormal="100" workbookViewId="0">
      <selection activeCell="BF28" sqref="BF28:BJ28"/>
    </sheetView>
  </sheetViews>
  <sheetFormatPr defaultRowHeight="14.4"/>
  <cols>
    <col min="2" max="2" width="11.88671875" customWidth="1"/>
    <col min="4" max="4" width="31.44140625" customWidth="1"/>
    <col min="5" max="5" width="3.6640625" customWidth="1"/>
    <col min="6" max="6" width="9.109375" style="80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" style="74" customWidth="1"/>
    <col min="36" max="36" width="9.109375" style="74"/>
    <col min="37" max="37" width="31.44140625" style="74" customWidth="1"/>
    <col min="38" max="45" width="3.109375" style="74" customWidth="1"/>
    <col min="46" max="46" width="4.5546875" style="74" customWidth="1"/>
    <col min="47" max="47" width="4.5546875" style="49" customWidth="1"/>
    <col min="48" max="48" width="31.44140625" style="74" customWidth="1"/>
    <col min="49" max="56" width="3" style="74" customWidth="1"/>
    <col min="59" max="61" width="31.44140625" customWidth="1"/>
  </cols>
  <sheetData>
    <row r="1" spans="2:73" s="66" customFormat="1">
      <c r="C1" s="646" t="s">
        <v>61</v>
      </c>
      <c r="D1" s="626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21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22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23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76"/>
      <c r="BH1" s="77"/>
      <c r="BI1" s="192"/>
      <c r="BJ1" s="192"/>
      <c r="BK1" s="192"/>
      <c r="BL1" s="192"/>
      <c r="BM1" s="192"/>
      <c r="BN1" s="192"/>
      <c r="BO1" s="193"/>
      <c r="BP1" s="194"/>
      <c r="BQ1" s="194"/>
      <c r="BR1" s="194"/>
      <c r="BS1" s="194"/>
      <c r="BT1" s="194"/>
      <c r="BU1" s="194"/>
    </row>
    <row r="2" spans="2:73" ht="15" thickBot="1">
      <c r="B2" s="302" t="s">
        <v>126</v>
      </c>
      <c r="C2" s="302" t="s">
        <v>78</v>
      </c>
    </row>
    <row r="3" spans="2:73" ht="15.6">
      <c r="B3" s="63" t="s">
        <v>25</v>
      </c>
      <c r="C3" s="63">
        <v>1</v>
      </c>
      <c r="D3" s="25" t="str">
        <f>IF(' I'!$X$2="","",' I'!$X$2)</f>
        <v>Fatih KARABAXHAKU (2)</v>
      </c>
      <c r="E3">
        <v>1</v>
      </c>
      <c r="F3" s="63">
        <v>1</v>
      </c>
      <c r="G3" s="95" t="str">
        <f>IF(F3="","",VLOOKUP(F3,$C$3:$E$26,2,FALSE))</f>
        <v>Fatih KARABAXHAKU (2)</v>
      </c>
      <c r="H3" s="83"/>
      <c r="I3" s="84"/>
      <c r="J3" s="84"/>
      <c r="K3" s="84"/>
      <c r="L3" s="84"/>
      <c r="M3" s="84"/>
      <c r="N3" s="84"/>
      <c r="O3" s="85"/>
      <c r="P3" s="49"/>
    </row>
    <row r="4" spans="2:73" ht="16.2" thickBot="1">
      <c r="B4" s="240" t="s">
        <v>55</v>
      </c>
      <c r="C4" s="240">
        <v>2</v>
      </c>
      <c r="D4" s="28" t="str">
        <f>IF(' I'!$X$3="","",' I'!$X$3)</f>
        <v>Elvin Cokovic (9)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>Fatih KARABAXHAKU (2)</v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73" ht="15.6">
      <c r="B5" s="63" t="s">
        <v>27</v>
      </c>
      <c r="C5" s="63">
        <v>3</v>
      </c>
      <c r="D5" s="29" t="str">
        <f>IF(' II'!$X$2="","",' II'!$X$2)</f>
        <v>Aulon BIVOLAKU  (1)</v>
      </c>
      <c r="E5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73" ht="16.2" thickBot="1">
      <c r="B6" s="65" t="s">
        <v>54</v>
      </c>
      <c r="C6" s="65">
        <v>4</v>
      </c>
      <c r="D6" s="30" t="str">
        <f>IF(' II'!$X$3="","",' II'!$X$3)</f>
        <v>Milos RAHOVIC (10)</v>
      </c>
      <c r="E6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73" ht="15.6">
      <c r="B7" s="238" t="s">
        <v>29</v>
      </c>
      <c r="C7" s="238">
        <v>5</v>
      </c>
      <c r="D7" s="27" t="str">
        <f>IF(' III'!$X$2="","",' III'!$X$2)</f>
        <v/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73" ht="16.2" thickBot="1">
      <c r="B8" s="240" t="s">
        <v>53</v>
      </c>
      <c r="C8" s="240">
        <v>6</v>
      </c>
      <c r="D8" s="28" t="str">
        <f>IF(' III'!$X$3="","",' III'!$X$3)</f>
        <v/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73" ht="15.6">
      <c r="B9" s="63" t="s">
        <v>30</v>
      </c>
      <c r="C9" s="63">
        <v>7</v>
      </c>
      <c r="D9" s="29" t="str">
        <f>IF(IV!$X$2="","",IV!$X$2)</f>
        <v/>
      </c>
      <c r="E9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73" ht="16.2" thickBot="1">
      <c r="B10" s="65" t="s">
        <v>52</v>
      </c>
      <c r="C10" s="65">
        <v>8</v>
      </c>
      <c r="D10" s="30" t="str">
        <f>IF(IV!$X$3="","",IV!$X$3)</f>
        <v/>
      </c>
      <c r="E10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73" ht="15.6">
      <c r="B11" s="238" t="s">
        <v>31</v>
      </c>
      <c r="C11" s="238">
        <v>9</v>
      </c>
      <c r="D11" s="27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73" ht="16.2" thickBot="1">
      <c r="B12" s="240" t="s">
        <v>51</v>
      </c>
      <c r="C12" s="240">
        <v>10</v>
      </c>
      <c r="D12" s="28" t="str">
        <f>IF(V!$X$3="","",V!$X$3)</f>
        <v/>
      </c>
      <c r="E1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  <c r="BH12" s="61"/>
    </row>
    <row r="13" spans="2:73" s="42" customFormat="1" ht="15.6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Q13" s="74"/>
      <c r="R13" s="74"/>
      <c r="S13" s="74"/>
      <c r="T13" s="74"/>
      <c r="U13" s="74"/>
      <c r="V13" s="74"/>
      <c r="W13" s="74"/>
      <c r="X13" s="74"/>
      <c r="Y13" s="3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  <c r="AU13" s="49"/>
      <c r="AV13" s="74"/>
      <c r="AW13" s="74"/>
      <c r="AX13" s="74"/>
      <c r="AY13" s="74"/>
      <c r="AZ13" s="74"/>
      <c r="BA13" s="74"/>
      <c r="BB13" s="74"/>
      <c r="BC13" s="74"/>
      <c r="BD13" s="74"/>
    </row>
    <row r="14" spans="2:73" ht="16.2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73" ht="15.6">
      <c r="B15" s="238" t="s">
        <v>33</v>
      </c>
      <c r="C15" s="238">
        <v>13</v>
      </c>
      <c r="D15" s="27" t="str">
        <f>IF(VII!$X$2="","",VII!$X$2)</f>
        <v/>
      </c>
      <c r="E15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  <c r="BH15" s="627" t="str">
        <f>IF(BD25="","",IF(BD25&gt;BD26,AV25,AV26))</f>
        <v/>
      </c>
    </row>
    <row r="16" spans="2:73" ht="16.2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  <c r="BG16" s="627" t="str">
        <f>IF(BD25="","",IF(BD25&lt;BD26,AV25,AV26))</f>
        <v/>
      </c>
      <c r="BH16" s="627"/>
      <c r="BI16" s="628" t="str">
        <f>IF(BD25=BD26,"",IF(BD34=BD35,AV34,IF(BD34&gt;BD35,AV34,AV35)))</f>
        <v/>
      </c>
    </row>
    <row r="17" spans="2:62" s="42" customFormat="1" ht="15.6">
      <c r="B17" s="63" t="s">
        <v>34</v>
      </c>
      <c r="C17" s="63">
        <v>15</v>
      </c>
      <c r="D17" s="29" t="str">
        <f>IF(VIII!$X$2="","",VIII!$X$2)</f>
        <v/>
      </c>
      <c r="E17" s="4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102"/>
      <c r="AK17" s="74"/>
      <c r="AL17" s="74"/>
      <c r="AM17" s="74"/>
      <c r="AN17" s="74"/>
      <c r="AO17" s="74"/>
      <c r="AP17" s="74"/>
      <c r="AQ17" s="74"/>
      <c r="AR17" s="74"/>
      <c r="AS17" s="106"/>
      <c r="AT17" s="74"/>
      <c r="AU17" s="49"/>
      <c r="AV17" s="74"/>
      <c r="AW17" s="74"/>
      <c r="AX17" s="74"/>
      <c r="AY17" s="74"/>
      <c r="AZ17" s="74"/>
      <c r="BA17" s="74"/>
      <c r="BB17" s="74"/>
      <c r="BC17" s="74"/>
      <c r="BD17" s="34"/>
      <c r="BG17" s="627"/>
      <c r="BH17" s="627"/>
      <c r="BI17" s="628"/>
    </row>
    <row r="18" spans="2:62" ht="16.2" thickBot="1">
      <c r="B18" s="65" t="s">
        <v>57</v>
      </c>
      <c r="C18" s="65">
        <v>16</v>
      </c>
      <c r="D18" s="30" t="str">
        <f>IF(VIII!$X$3="","",VIII!$X$3)</f>
        <v/>
      </c>
      <c r="E18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  <c r="BG18" s="627"/>
      <c r="BI18" s="628"/>
    </row>
    <row r="19" spans="2:62" ht="16.2" thickBot="1">
      <c r="B19" s="254" t="s">
        <v>35</v>
      </c>
      <c r="C19" s="238">
        <v>17</v>
      </c>
      <c r="D19" s="27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  <c r="BE19" s="49"/>
      <c r="BF19" s="49"/>
      <c r="BI19" s="629" t="str">
        <f>IF(BD25=BD26,"",IF(OR(BD34&gt;BD35,BD34&lt;BD35),"",AV35))</f>
        <v/>
      </c>
    </row>
    <row r="20" spans="2:62" ht="16.2" thickBot="1">
      <c r="B20" s="255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  <c r="BE20" s="49"/>
      <c r="BF20" s="49"/>
      <c r="BH20" s="631" t="s">
        <v>58</v>
      </c>
      <c r="BI20" s="629"/>
    </row>
    <row r="21" spans="2:62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4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Q21" s="74"/>
      <c r="R21" s="74"/>
      <c r="S21" s="74"/>
      <c r="T21" s="74"/>
      <c r="U21" s="74"/>
      <c r="V21" s="74"/>
      <c r="W21" s="74"/>
      <c r="X21" s="74"/>
      <c r="Y21" s="34"/>
      <c r="Z21" s="102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106"/>
      <c r="AT21" s="74"/>
      <c r="AU21" s="49"/>
      <c r="AV21" s="74"/>
      <c r="AW21" s="74"/>
      <c r="AX21" s="74"/>
      <c r="AY21" s="74"/>
      <c r="AZ21" s="74"/>
      <c r="BA21" s="74"/>
      <c r="BB21" s="74"/>
      <c r="BC21" s="74"/>
      <c r="BD21" s="74"/>
      <c r="BE21" s="49"/>
      <c r="BF21" s="49"/>
      <c r="BG21" s="634" t="s">
        <v>59</v>
      </c>
      <c r="BH21" s="632"/>
      <c r="BI21" s="630"/>
    </row>
    <row r="22" spans="2:62" ht="16.5" customHeight="1" thickBot="1">
      <c r="B22" s="236" t="s">
        <v>47</v>
      </c>
      <c r="C22" s="65">
        <v>20</v>
      </c>
      <c r="D22" s="30" t="str">
        <f>IF(X!$X$3="","",X!$X$3)</f>
        <v/>
      </c>
      <c r="E22" s="49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  <c r="BE22" s="49"/>
      <c r="BF22" s="49"/>
      <c r="BG22" s="635"/>
      <c r="BH22" s="632"/>
      <c r="BI22" s="637" t="s">
        <v>60</v>
      </c>
    </row>
    <row r="23" spans="2:62" ht="16.5" customHeight="1" thickBot="1">
      <c r="B23" s="238" t="s">
        <v>37</v>
      </c>
      <c r="C23" s="238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  <c r="BE23" s="49"/>
      <c r="BF23" s="49"/>
      <c r="BG23" s="636"/>
      <c r="BH23" s="633"/>
      <c r="BI23" s="638"/>
    </row>
    <row r="24" spans="2:62" ht="16.2" thickBot="1">
      <c r="B24" s="240" t="s">
        <v>46</v>
      </c>
      <c r="C24" s="240">
        <v>22</v>
      </c>
      <c r="D24" s="237" t="str">
        <f>IF(XI!$X$3="","",XI!$X$3)</f>
        <v/>
      </c>
      <c r="E24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  <c r="BE24" s="49"/>
      <c r="BF24" s="49"/>
    </row>
    <row r="25" spans="2:62" s="42" customFormat="1" ht="15.6">
      <c r="B25" s="256" t="s">
        <v>38</v>
      </c>
      <c r="C25" s="63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34"/>
      <c r="AJ25" s="74"/>
      <c r="AK25" s="74"/>
      <c r="AL25" s="74"/>
      <c r="AM25" s="74"/>
      <c r="AN25" s="74"/>
      <c r="AO25" s="74"/>
      <c r="AP25" s="74"/>
      <c r="AQ25" s="74"/>
      <c r="AR25" s="74"/>
      <c r="AS25" s="106"/>
      <c r="AT25" s="74"/>
      <c r="AU25" s="49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  <c r="BE25" s="49"/>
      <c r="BF25" s="49"/>
    </row>
    <row r="26" spans="2:62" ht="16.2" thickBot="1">
      <c r="B26" s="236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89"/>
      <c r="AV26" s="123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  <c r="BE26" s="49"/>
      <c r="BF26" s="49"/>
    </row>
    <row r="27" spans="2:62" ht="15.6">
      <c r="C27" s="73"/>
      <c r="D27" s="74"/>
      <c r="E27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AU27" s="53"/>
      <c r="BE27" s="49"/>
      <c r="BF27" s="616" t="s">
        <v>81</v>
      </c>
      <c r="BG27" s="617"/>
      <c r="BH27" s="617"/>
      <c r="BI27" s="617"/>
      <c r="BJ27" s="618"/>
    </row>
    <row r="28" spans="2:62" ht="15.6">
      <c r="C28" s="73"/>
      <c r="D28" s="74"/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AU28" s="53"/>
      <c r="BE28" s="49"/>
      <c r="BF28" s="378">
        <v>1</v>
      </c>
      <c r="BG28" s="379" t="s">
        <v>82</v>
      </c>
      <c r="BH28" s="619" t="str">
        <f>IF(BD25="","",IF(BD25&gt;BD26,AV25,AV26))</f>
        <v/>
      </c>
      <c r="BI28" s="619"/>
      <c r="BJ28" s="619"/>
    </row>
    <row r="29" spans="2:62" s="42" customFormat="1" ht="15.6">
      <c r="C29" s="73"/>
      <c r="D29" s="74"/>
      <c r="E29" s="4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106"/>
      <c r="AT29" s="74"/>
      <c r="AU29" s="53"/>
      <c r="AV29" s="74"/>
      <c r="AW29" s="74"/>
      <c r="AX29" s="74"/>
      <c r="AY29" s="74"/>
      <c r="AZ29" s="74"/>
      <c r="BA29" s="74"/>
      <c r="BB29" s="74"/>
      <c r="BC29" s="74"/>
      <c r="BD29" s="74"/>
      <c r="BE29" s="49"/>
      <c r="BF29" s="116">
        <v>2</v>
      </c>
      <c r="BG29" s="117" t="s">
        <v>79</v>
      </c>
      <c r="BH29" s="620" t="str">
        <f>IF(BD25="","",IF(BD25&lt;BD26,AV25,AV26))</f>
        <v/>
      </c>
      <c r="BI29" s="620"/>
      <c r="BJ29" s="620"/>
    </row>
    <row r="30" spans="2:62" ht="16.2" thickBot="1">
      <c r="C30" s="73"/>
      <c r="D30" s="74"/>
      <c r="E30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U30" s="53"/>
      <c r="AV30" s="58" t="s">
        <v>56</v>
      </c>
      <c r="BE30" s="49"/>
      <c r="BF30" s="112">
        <v>3</v>
      </c>
      <c r="BG30" s="22" t="str">
        <f>IF(BD34="","Semi-Finalist","Third Place")</f>
        <v>Semi-Finalist</v>
      </c>
      <c r="BH30" s="621" t="str">
        <f>IF(BD25=BD26,"",IF(BD34=BD35,AV34,IF(BD34&gt;BD35,AV34,AV35)))</f>
        <v/>
      </c>
      <c r="BI30" s="621"/>
      <c r="BJ30" s="621"/>
    </row>
    <row r="31" spans="2:62" ht="15.6">
      <c r="C31" s="73"/>
      <c r="D31" s="74"/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AU31" s="53"/>
      <c r="BE31" s="49"/>
      <c r="BF31" s="115" t="str">
        <f>IF(BD35="","3","4")</f>
        <v>3</v>
      </c>
      <c r="BG31" s="22" t="str">
        <f>IF(BD35="","Semi-Finalist","Fourth Place")</f>
        <v>Semi-Finalist</v>
      </c>
      <c r="BH31" s="621" t="str">
        <f>IF(BD25=BD26,"",IF(BD34=BD35,AV35,IF(BD34&lt;BD35,AV34,AV35)))</f>
        <v/>
      </c>
      <c r="BI31" s="621"/>
      <c r="BJ31" s="621"/>
    </row>
    <row r="32" spans="2:62" ht="15.6">
      <c r="C32" s="73"/>
      <c r="D32" s="74"/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AU32" s="53"/>
      <c r="BE32" s="49"/>
      <c r="BF32" s="113">
        <v>5</v>
      </c>
      <c r="BG32" s="114" t="s">
        <v>80</v>
      </c>
      <c r="BH32" s="622" t="str">
        <f>IF(AI7="","",IF(AI7&lt;AI8,AA7,AA8))</f>
        <v/>
      </c>
      <c r="BI32" s="622"/>
      <c r="BJ32" s="622"/>
    </row>
    <row r="33" spans="3:62" s="42" customFormat="1" ht="15.6">
      <c r="C33" s="73"/>
      <c r="D33" s="74"/>
      <c r="E33" s="4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74"/>
      <c r="AJ33" s="102"/>
      <c r="AK33" s="74"/>
      <c r="AL33" s="74"/>
      <c r="AM33" s="74"/>
      <c r="AN33" s="74"/>
      <c r="AO33" s="74"/>
      <c r="AP33" s="74"/>
      <c r="AQ33" s="74"/>
      <c r="AR33" s="74"/>
      <c r="AS33" s="106"/>
      <c r="AT33" s="74"/>
      <c r="AU33" s="53"/>
      <c r="AV33" s="74"/>
      <c r="AW33" s="74"/>
      <c r="AX33" s="74"/>
      <c r="AY33" s="74"/>
      <c r="AZ33" s="74"/>
      <c r="BA33" s="74"/>
      <c r="BB33" s="74"/>
      <c r="BC33" s="74"/>
      <c r="BD33" s="74"/>
      <c r="BE33" s="49"/>
      <c r="BF33" s="113">
        <v>5</v>
      </c>
      <c r="BG33" s="114" t="s">
        <v>80</v>
      </c>
      <c r="BH33" s="622" t="str">
        <f>IF(AI19="","",IF(AI19&lt;AI20,AA19,AA20))</f>
        <v/>
      </c>
      <c r="BI33" s="622"/>
      <c r="BJ33" s="622"/>
    </row>
    <row r="34" spans="3:62" ht="15.6">
      <c r="C34" s="73"/>
      <c r="D34" s="74"/>
      <c r="E34" s="49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AU34" s="86"/>
      <c r="AV34" s="124" t="str">
        <f>IF(AS13="","",IF(AS13&lt;AS14,AK13,AK14))</f>
        <v/>
      </c>
      <c r="AW34" s="101"/>
      <c r="AX34" s="101"/>
      <c r="AY34" s="101"/>
      <c r="AZ34" s="101"/>
      <c r="BA34" s="101"/>
      <c r="BB34" s="101"/>
      <c r="BC34" s="101"/>
      <c r="BD34" s="19" t="str">
        <f>IF(AW34="","",SUMPRODUCT(--(AW34:BC34&gt;AW35:BC35)))</f>
        <v/>
      </c>
      <c r="BE34" s="49"/>
      <c r="BF34" s="113">
        <v>5</v>
      </c>
      <c r="BG34" s="114" t="s">
        <v>80</v>
      </c>
      <c r="BH34" s="622" t="str">
        <f>IF(AI31="","",IF(AI31&lt;AI32,AA31,AA32))</f>
        <v/>
      </c>
      <c r="BI34" s="622"/>
      <c r="BJ34" s="622"/>
    </row>
    <row r="35" spans="3:62"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AV35" s="124" t="str">
        <f>IF(AS37="","",IF(AS37&lt;AS38,AK37,AK38))</f>
        <v/>
      </c>
      <c r="AW35" s="101"/>
      <c r="AX35" s="101"/>
      <c r="AY35" s="101"/>
      <c r="AZ35" s="101"/>
      <c r="BA35" s="101"/>
      <c r="BB35" s="101"/>
      <c r="BC35" s="101"/>
      <c r="BD35" s="19" t="str">
        <f>IF(AW34="","",SUMPRODUCT(--(AW34:BC34&lt;AW35:BC35)))</f>
        <v/>
      </c>
      <c r="BE35" s="49"/>
      <c r="BF35" s="113">
        <v>5</v>
      </c>
      <c r="BG35" s="114" t="s">
        <v>80</v>
      </c>
      <c r="BH35" s="622" t="str">
        <f>IF(AI43="","",IF(AI43&lt;AI44,AA43,AA44))</f>
        <v/>
      </c>
      <c r="BI35" s="622"/>
      <c r="BJ35" s="622"/>
    </row>
    <row r="36" spans="3:62" ht="15.6">
      <c r="E36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49"/>
      <c r="BF36" s="118">
        <v>9</v>
      </c>
      <c r="BG36" s="24" t="s">
        <v>20</v>
      </c>
      <c r="BH36" s="649" t="str">
        <f>IF(Y4="","",IF(Y4&lt;Y5,Q4,Q5))</f>
        <v/>
      </c>
      <c r="BI36" s="649"/>
      <c r="BJ36" s="649"/>
    </row>
    <row r="37" spans="3:62" s="42" customFormat="1"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Q37" s="74"/>
      <c r="R37" s="74"/>
      <c r="S37" s="74"/>
      <c r="T37" s="74"/>
      <c r="U37" s="74"/>
      <c r="V37" s="74"/>
      <c r="W37" s="74"/>
      <c r="X37" s="74"/>
      <c r="Y37" s="3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AU37" s="49"/>
      <c r="AV37" s="74"/>
      <c r="AW37" s="74"/>
      <c r="AX37" s="74"/>
      <c r="AY37" s="74"/>
      <c r="AZ37" s="74"/>
      <c r="BA37" s="74"/>
      <c r="BB37" s="74"/>
      <c r="BC37" s="74"/>
      <c r="BD37" s="74"/>
      <c r="BE37" s="49"/>
      <c r="BF37" s="118">
        <v>9</v>
      </c>
      <c r="BG37" s="24" t="s">
        <v>20</v>
      </c>
      <c r="BH37" s="649" t="str">
        <f>IF(Y10="","",IF(Y10&lt;Y11,Q10,Q11))</f>
        <v/>
      </c>
      <c r="BI37" s="649"/>
      <c r="BJ37" s="649"/>
    </row>
    <row r="38" spans="3:62"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49"/>
      <c r="BF38" s="118">
        <v>9</v>
      </c>
      <c r="BG38" s="24" t="s">
        <v>20</v>
      </c>
      <c r="BH38" s="649" t="str">
        <f>IF(Y16="","",IF(Y16&lt;Y17,Q16,Q17))</f>
        <v/>
      </c>
      <c r="BI38" s="649"/>
      <c r="BJ38" s="649"/>
    </row>
    <row r="39" spans="3:62" ht="15.6">
      <c r="E39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49"/>
      <c r="BF39" s="118">
        <v>9</v>
      </c>
      <c r="BG39" s="24" t="s">
        <v>20</v>
      </c>
      <c r="BH39" s="649" t="str">
        <f>IF(Y22="","",IF(Y22&lt;Y23,Q22,Q23))</f>
        <v/>
      </c>
      <c r="BI39" s="649"/>
      <c r="BJ39" s="649"/>
    </row>
    <row r="40" spans="3:62"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49"/>
      <c r="BF40" s="118">
        <v>9</v>
      </c>
      <c r="BG40" s="24" t="s">
        <v>20</v>
      </c>
      <c r="BH40" s="649" t="str">
        <f>IF(Y28="","",IF(Y28&lt;Y29,Q28,Q29))</f>
        <v/>
      </c>
      <c r="BI40" s="649"/>
      <c r="BJ40" s="649"/>
    </row>
    <row r="41" spans="3:62" s="42" customFormat="1" ht="15.6">
      <c r="E41" s="4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Z41" s="74"/>
      <c r="AA41" s="74"/>
      <c r="AB41" s="74"/>
      <c r="AC41" s="74"/>
      <c r="AD41" s="74"/>
      <c r="AE41" s="74"/>
      <c r="AF41" s="74"/>
      <c r="AG41" s="74"/>
      <c r="AH41" s="74"/>
      <c r="AI41" s="34"/>
      <c r="AJ41" s="102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74"/>
      <c r="AW41" s="74"/>
      <c r="AX41" s="74"/>
      <c r="AY41" s="74"/>
      <c r="AZ41" s="74"/>
      <c r="BA41" s="74"/>
      <c r="BB41" s="74"/>
      <c r="BC41" s="74"/>
      <c r="BD41" s="74"/>
      <c r="BE41" s="49"/>
      <c r="BF41" s="118">
        <v>9</v>
      </c>
      <c r="BG41" s="24" t="s">
        <v>20</v>
      </c>
      <c r="BH41" s="649" t="str">
        <f>IF(Y34="","",IF(Y34&lt;Y35,Q34,Q35))</f>
        <v/>
      </c>
      <c r="BI41" s="649"/>
      <c r="BJ41" s="649"/>
    </row>
    <row r="42" spans="3:62" ht="15.6">
      <c r="E4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49"/>
      <c r="BF42" s="118">
        <v>9</v>
      </c>
      <c r="BG42" s="24" t="s">
        <v>20</v>
      </c>
      <c r="BH42" s="649" t="str">
        <f>IF(Y40="","",IF(Y40&lt;Y41,Q40,Q41))</f>
        <v/>
      </c>
      <c r="BI42" s="649"/>
      <c r="BJ42" s="649"/>
    </row>
    <row r="43" spans="3:62"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49"/>
      <c r="BF43" s="118">
        <v>9</v>
      </c>
      <c r="BG43" s="24" t="s">
        <v>20</v>
      </c>
      <c r="BH43" s="649" t="str">
        <f>IF(Y46="","",IF(Y46&lt;Y47,Q46,Q47))</f>
        <v/>
      </c>
      <c r="BI43" s="649"/>
      <c r="BJ43" s="649"/>
    </row>
    <row r="44" spans="3:62"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49"/>
      <c r="BF44" s="49"/>
    </row>
    <row r="45" spans="3:62" s="42" customFormat="1" ht="15.6">
      <c r="E45" s="4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Q45" s="74"/>
      <c r="R45" s="74"/>
      <c r="S45" s="74"/>
      <c r="T45" s="74"/>
      <c r="U45" s="74"/>
      <c r="V45" s="74"/>
      <c r="W45" s="74"/>
      <c r="X45" s="74"/>
      <c r="Y45" s="34"/>
      <c r="Z45" s="102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74"/>
      <c r="AW45" s="74"/>
      <c r="AX45" s="74"/>
      <c r="AY45" s="74"/>
      <c r="AZ45" s="74"/>
      <c r="BA45" s="74"/>
      <c r="BB45" s="74"/>
      <c r="BC45" s="74"/>
      <c r="BD45" s="74"/>
      <c r="BE45" s="49"/>
      <c r="BF45" s="49"/>
    </row>
    <row r="46" spans="3:62" ht="15.6">
      <c r="E46" s="49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49"/>
      <c r="BF46" s="49"/>
    </row>
    <row r="47" spans="3:62"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49"/>
      <c r="BF47" s="49"/>
    </row>
    <row r="48" spans="3:62" ht="15.6">
      <c r="E48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49"/>
      <c r="BF48" s="49"/>
    </row>
    <row r="49" spans="6:62" s="42" customFormat="1">
      <c r="F49" s="82"/>
      <c r="G49" s="39"/>
      <c r="H49" s="40"/>
      <c r="I49" s="40"/>
      <c r="J49" s="40"/>
      <c r="K49" s="40"/>
      <c r="L49" s="40"/>
      <c r="M49" s="40"/>
      <c r="N49" s="40"/>
      <c r="O49" s="41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49"/>
      <c r="AV49" s="74"/>
      <c r="AW49" s="74"/>
      <c r="AX49" s="74"/>
      <c r="AY49" s="74"/>
      <c r="AZ49" s="74"/>
      <c r="BA49" s="74"/>
      <c r="BB49" s="74"/>
      <c r="BC49" s="74"/>
      <c r="BD49" s="34"/>
    </row>
    <row r="50" spans="6:62">
      <c r="G50"/>
      <c r="H50"/>
      <c r="I50"/>
      <c r="J50"/>
      <c r="K50"/>
      <c r="L50"/>
      <c r="M50"/>
      <c r="N50"/>
      <c r="O50"/>
      <c r="BG50" s="75"/>
      <c r="BH50" s="615"/>
      <c r="BI50" s="615"/>
      <c r="BJ50" s="615"/>
    </row>
    <row r="51" spans="6:62">
      <c r="G51"/>
      <c r="H51"/>
      <c r="I51"/>
      <c r="J51"/>
      <c r="K51"/>
      <c r="L51"/>
      <c r="M51"/>
      <c r="N51"/>
      <c r="O51"/>
      <c r="BG51" s="75"/>
      <c r="BH51" s="615"/>
      <c r="BI51" s="615"/>
      <c r="BJ51" s="615"/>
    </row>
    <row r="52" spans="6:62">
      <c r="G52"/>
      <c r="H52"/>
      <c r="I52"/>
      <c r="J52"/>
      <c r="K52"/>
      <c r="L52"/>
      <c r="M52"/>
      <c r="N52"/>
      <c r="O52"/>
      <c r="BG52" s="75"/>
      <c r="BH52" s="615"/>
      <c r="BI52" s="615"/>
      <c r="BJ52" s="615"/>
    </row>
  </sheetData>
  <mergeCells count="28">
    <mergeCell ref="BH42:BJ42"/>
    <mergeCell ref="BH43:BJ43"/>
    <mergeCell ref="BH37:BJ37"/>
    <mergeCell ref="BH38:BJ38"/>
    <mergeCell ref="BH39:BJ39"/>
    <mergeCell ref="BH40:BJ40"/>
    <mergeCell ref="BH41:BJ41"/>
    <mergeCell ref="BH32:BJ32"/>
    <mergeCell ref="BH33:BJ33"/>
    <mergeCell ref="BH34:BJ34"/>
    <mergeCell ref="BH35:BJ35"/>
    <mergeCell ref="BH36:BJ36"/>
    <mergeCell ref="BH50:BJ50"/>
    <mergeCell ref="BH51:BJ51"/>
    <mergeCell ref="BH52:BJ52"/>
    <mergeCell ref="BG21:BG23"/>
    <mergeCell ref="C1:D1"/>
    <mergeCell ref="BH15:BH17"/>
    <mergeCell ref="BG16:BG18"/>
    <mergeCell ref="BI16:BI18"/>
    <mergeCell ref="BI19:BI21"/>
    <mergeCell ref="BH20:BH23"/>
    <mergeCell ref="BI22:BI23"/>
    <mergeCell ref="BF27:BJ27"/>
    <mergeCell ref="BH28:BJ28"/>
    <mergeCell ref="BH29:BJ29"/>
    <mergeCell ref="BH30:BJ30"/>
    <mergeCell ref="BH31:BJ3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topLeftCell="AM55" zoomScaleNormal="100" zoomScalePageLayoutView="80" workbookViewId="0">
      <selection activeCell="BG28" sqref="BG28"/>
    </sheetView>
  </sheetViews>
  <sheetFormatPr defaultRowHeight="15.6"/>
  <cols>
    <col min="2" max="2" width="11.6640625" customWidth="1"/>
    <col min="4" max="4" width="31.44140625" customWidth="1"/>
    <col min="5" max="5" width="3.6640625" customWidth="1"/>
    <col min="6" max="6" width="9.109375" style="195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 s="66" customFormat="1">
      <c r="C1" s="646" t="s">
        <v>61</v>
      </c>
      <c r="D1" s="626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2" thickBot="1">
      <c r="B2" s="302" t="s">
        <v>126</v>
      </c>
      <c r="C2" s="302" t="s">
        <v>78</v>
      </c>
    </row>
    <row r="3" spans="2:60">
      <c r="B3" s="63" t="s">
        <v>25</v>
      </c>
      <c r="C3" s="63">
        <v>1</v>
      </c>
      <c r="D3" s="25" t="str">
        <f>IF(' I'!$X$2="","",' I'!$X$2)</f>
        <v>Fatih KARABAXHAKU (2)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2" thickBot="1">
      <c r="B4" s="65" t="s">
        <v>55</v>
      </c>
      <c r="C4" s="65">
        <v>2</v>
      </c>
      <c r="D4" s="26" t="str">
        <f>IF(' I'!$X$3="","",' I'!$X$3)</f>
        <v>Elvin Cokovic (9)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Aulon BIVOLAKU  (1)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2" thickBot="1">
      <c r="B6" s="65" t="s">
        <v>54</v>
      </c>
      <c r="C6" s="65">
        <v>4</v>
      </c>
      <c r="D6" s="30" t="str">
        <f>IF(' II'!$X$3="","",' II'!$X$3)</f>
        <v>Milos RAHOVIC (10)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/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2" thickBot="1">
      <c r="B8" s="65" t="s">
        <v>53</v>
      </c>
      <c r="C8" s="65">
        <v>6</v>
      </c>
      <c r="D8" s="26" t="str">
        <f>IF(' III'!$X$3="","",' III'!$X$3)</f>
        <v/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/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2" thickBot="1">
      <c r="B10" s="65" t="s">
        <v>52</v>
      </c>
      <c r="C10" s="65">
        <v>8</v>
      </c>
      <c r="D10" s="30" t="str">
        <f>IF(IV!$X$3="","",IV!$X$3)</f>
        <v/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2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2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627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627" t="str">
        <f>IF(BD33=BD34,"",IF(BD33="","",IF(BD33&lt;BD34,AV33,AV34)))</f>
        <v/>
      </c>
      <c r="BG16" s="627"/>
      <c r="BH16" s="628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627"/>
      <c r="BG17" s="627"/>
      <c r="BH17" s="628"/>
    </row>
    <row r="18" spans="2:60" ht="16.2" customHeight="1" thickBot="1">
      <c r="B18" s="240" t="s">
        <v>57</v>
      </c>
      <c r="C18" s="240">
        <v>16</v>
      </c>
      <c r="D18" s="31" t="str">
        <f>IF(VIII!$X$3="","",VIII!$X$3)</f>
        <v/>
      </c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627"/>
      <c r="BH18" s="628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629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631" t="s">
        <v>58</v>
      </c>
      <c r="BH20" s="629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632"/>
      <c r="BH21" s="630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651" t="s">
        <v>59</v>
      </c>
      <c r="BG22" s="632"/>
      <c r="BH22" s="637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652"/>
      <c r="BG23" s="633"/>
      <c r="BH23" s="638"/>
    </row>
    <row r="24" spans="2:60" ht="16.2" thickBot="1">
      <c r="B24" s="65" t="s">
        <v>46</v>
      </c>
      <c r="C24" s="65">
        <v>22</v>
      </c>
      <c r="D24" s="237" t="str">
        <f>IF(XI!$X$3="","",XI!$X$3)</f>
        <v/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2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2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2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2" thickBot="1">
      <c r="B32" s="65" t="s">
        <v>28</v>
      </c>
      <c r="C32" s="65">
        <v>30</v>
      </c>
      <c r="D32" s="26" t="str">
        <f>IF(XV!$X$3="","",XV!$X$3)</f>
        <v/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>
      <c r="B33" s="238" t="s">
        <v>42</v>
      </c>
      <c r="C33" s="238">
        <v>31</v>
      </c>
      <c r="D33" s="32" t="str">
        <f>IF(XVI!$X$2="","",XVI!$X$2)</f>
        <v/>
      </c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6.2" thickBot="1">
      <c r="B34" s="65" t="s">
        <v>26</v>
      </c>
      <c r="C34" s="65">
        <v>32</v>
      </c>
      <c r="D34" s="30" t="str">
        <f>IF(XVI!$X$3="","",XVI!$X$3)</f>
        <v/>
      </c>
      <c r="E34" s="48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655" t="str">
        <f>IF(BD33="","",IF(BD33&gt;BD34,AV33,AV34))</f>
        <v/>
      </c>
      <c r="BH40" s="42"/>
    </row>
    <row r="41" spans="2:60" s="42" customFormat="1"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655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654" t="str">
        <f>IF(BD33=BD34,"",IF(BD33="","",IF(BD33&lt;BD34,AV33,AV34)))</f>
        <v/>
      </c>
      <c r="BG42" s="655"/>
      <c r="BH42" s="655" t="str">
        <f>IF(BD33=BD34,"",IF(BD41=BD42,AV41,IF(BD41&gt;BD42,AV41,AV42)))</f>
        <v/>
      </c>
    </row>
    <row r="43" spans="2:60"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654"/>
      <c r="BG43" s="42"/>
      <c r="BH43" s="655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654"/>
      <c r="BG44" s="42"/>
      <c r="BH44" s="655"/>
    </row>
    <row r="45" spans="2:60" s="42" customFormat="1" ht="16.2" customHeight="1" thickBot="1"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629" t="str">
        <f>IF(BD33=BD34,"",IF(OR(BD41&gt;BD42,BD41&lt;BD42),"",AV42))</f>
        <v/>
      </c>
    </row>
    <row r="46" spans="2:60" ht="16.2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631" t="s">
        <v>58</v>
      </c>
      <c r="BH46" s="629"/>
    </row>
    <row r="47" spans="2:60" ht="16.2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632"/>
      <c r="BH47" s="653"/>
    </row>
    <row r="48" spans="2:60"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651" t="s">
        <v>59</v>
      </c>
      <c r="BG48" s="632"/>
      <c r="BH48" s="637" t="s">
        <v>60</v>
      </c>
    </row>
    <row r="49" spans="6:61" s="42" customFormat="1" ht="16.2" thickBot="1"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652"/>
      <c r="BG49" s="633"/>
      <c r="BH49" s="638"/>
    </row>
    <row r="50" spans="6:61" s="42" customFormat="1"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6:61"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616" t="s">
        <v>81</v>
      </c>
      <c r="BF51" s="617"/>
      <c r="BG51" s="617"/>
      <c r="BH51" s="617"/>
      <c r="BI51" s="618"/>
    </row>
    <row r="52" spans="6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76">
        <v>1</v>
      </c>
      <c r="BF52" s="377" t="s">
        <v>82</v>
      </c>
      <c r="BG52" s="650" t="str">
        <f>IF(BD33="","",IF(BD33&gt;BD34,AV33,AV34))</f>
        <v/>
      </c>
      <c r="BH52" s="650"/>
      <c r="BI52" s="650"/>
    </row>
    <row r="53" spans="6:61" s="42" customFormat="1"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620" t="str">
        <f>IF(BD33=BD34,"",IF(BD33="","",IF(BD33&lt;BD34,AV33,AV34)))</f>
        <v/>
      </c>
      <c r="BH53" s="620"/>
      <c r="BI53" s="620"/>
    </row>
    <row r="54" spans="6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621" t="str">
        <f>IF(BD33=BD34,"",IF(BD41=BD42,AV41,IF(BD41&gt;BD42,AV41,AV42)))</f>
        <v/>
      </c>
      <c r="BH54" s="621"/>
      <c r="BI54" s="621"/>
    </row>
    <row r="55" spans="6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621" t="str">
        <f>IF(BD33=BD34,"",IF(BD41=BD42,AV42,IF(BD42&lt;BD41,AV42,AV41)))</f>
        <v/>
      </c>
      <c r="BH55" s="621"/>
      <c r="BI55" s="621"/>
    </row>
    <row r="56" spans="6:61"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622" t="str">
        <f>IF(AI9="","",IF(AI9&lt;AI10,AA9,AA10))</f>
        <v/>
      </c>
      <c r="BH56" s="622"/>
      <c r="BI56" s="622"/>
    </row>
    <row r="57" spans="6:61" s="42" customFormat="1"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622" t="str">
        <f>IF(AI25="","",IF(AI25&lt;AI26,AA25,AA26))</f>
        <v/>
      </c>
      <c r="BH57" s="622"/>
      <c r="BI57" s="622"/>
    </row>
    <row r="58" spans="6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622" t="str">
        <f>IF(AI41="","",IF(AI41&lt;AI42,AA41,AA42))</f>
        <v/>
      </c>
      <c r="BH58" s="622"/>
      <c r="BI58" s="622"/>
    </row>
    <row r="59" spans="6:61"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622" t="str">
        <f>IF(AI57="","",IF(AI57&lt;AI58,AA57,AA58))</f>
        <v/>
      </c>
      <c r="BH59" s="622"/>
      <c r="BI59" s="622"/>
    </row>
    <row r="60" spans="6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649" t="str">
        <f>IF(Y5="","",IF(Y5&lt;Y6,Q5,Q6))</f>
        <v/>
      </c>
      <c r="BH60" s="649"/>
      <c r="BI60" s="649"/>
    </row>
    <row r="61" spans="6:61" s="42" customFormat="1"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649" t="str">
        <f>IF(Y13="","",IF(Y13&lt;Y14,Q13,Q14))</f>
        <v/>
      </c>
      <c r="BH61" s="649"/>
      <c r="BI61" s="649"/>
    </row>
    <row r="62" spans="6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649" t="str">
        <f>IF(Y21="","",IF(Y21&lt;Y22,Q21,Q22))</f>
        <v/>
      </c>
      <c r="BH62" s="649"/>
      <c r="BI62" s="649"/>
    </row>
    <row r="63" spans="6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649" t="str">
        <f>IF(Y29="","",IF(Y29&lt;Y30,Q29,Q30))</f>
        <v/>
      </c>
      <c r="BH63" s="649"/>
      <c r="BI63" s="649"/>
    </row>
    <row r="64" spans="6:61"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649" t="str">
        <f>IF(Y37="","",IF(Y37&lt;Y38,Q37,Q38))</f>
        <v/>
      </c>
      <c r="BH64" s="649"/>
      <c r="BI64" s="649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649" t="str">
        <f>IF(Y45="","",IF(Y45&lt;Y46,Q45,Q46))</f>
        <v/>
      </c>
      <c r="BH65" s="649"/>
      <c r="BI65" s="649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649" t="str">
        <f>IF(Y53="","",IF(Y53&lt;Y54,Q53,Q54))</f>
        <v/>
      </c>
      <c r="BH66" s="649"/>
      <c r="BI66" s="649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649" t="str">
        <f>IF(Y61="","",IF(Y61&lt;Y62,Q61,Q62))</f>
        <v/>
      </c>
      <c r="BH67" s="649"/>
      <c r="BI67" s="649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80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style="74" customWidth="1"/>
    <col min="18" max="25" width="3" style="74" customWidth="1"/>
    <col min="26" max="26" width="8.88671875" style="74"/>
    <col min="27" max="27" width="31.44140625" style="74" customWidth="1"/>
    <col min="28" max="35" width="3" style="74" customWidth="1"/>
    <col min="36" max="36" width="8.88671875" style="74"/>
    <col min="37" max="37" width="31.109375" style="74" customWidth="1"/>
    <col min="38" max="45" width="3.109375" style="74" customWidth="1"/>
    <col min="46" max="46" width="4.5546875" style="74" customWidth="1"/>
    <col min="47" max="47" width="4.5546875" style="49" customWidth="1"/>
    <col min="48" max="48" width="31.44140625" style="74" customWidth="1"/>
    <col min="49" max="56" width="3" style="74" customWidth="1"/>
    <col min="59" max="59" width="31.44140625" customWidth="1"/>
    <col min="60" max="67" width="3" customWidth="1"/>
  </cols>
  <sheetData>
    <row r="1" spans="2:59">
      <c r="C1" s="646" t="s">
        <v>61</v>
      </c>
      <c r="D1" s="626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" thickBot="1">
      <c r="B2" s="302" t="s">
        <v>126</v>
      </c>
      <c r="C2" s="302" t="s">
        <v>78</v>
      </c>
    </row>
    <row r="3" spans="2:59" ht="15.6">
      <c r="B3" s="63" t="s">
        <v>25</v>
      </c>
      <c r="C3" s="63">
        <v>1</v>
      </c>
      <c r="D3" s="25" t="str">
        <f>IF(' I'!$X$2="","",' I'!$X$2)</f>
        <v>Fatih KARABAXHAKU (2)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2" thickBot="1">
      <c r="B4" s="65" t="s">
        <v>55</v>
      </c>
      <c r="C4" s="65">
        <v>2</v>
      </c>
      <c r="D4" s="26" t="str">
        <f>IF(' I'!$X$3="","",' I'!$X$3)</f>
        <v>Elvin Cokovic (9)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6">
      <c r="B5" s="63" t="s">
        <v>27</v>
      </c>
      <c r="C5" s="63">
        <v>3</v>
      </c>
      <c r="D5" s="29" t="str">
        <f>IF(' II'!$X$2="","",' II'!$X$2)</f>
        <v>Aulon BIVOLAKU  (1)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2" thickBot="1">
      <c r="B6" s="65" t="s">
        <v>54</v>
      </c>
      <c r="C6" s="65">
        <v>4</v>
      </c>
      <c r="D6" s="30" t="str">
        <f>IF(' II'!$X$3="","",' II'!$X$3)</f>
        <v>Milos RAHOVIC (10)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6">
      <c r="B7" s="63" t="s">
        <v>29</v>
      </c>
      <c r="C7" s="63">
        <v>5</v>
      </c>
      <c r="D7" s="25" t="str">
        <f>IF(' III'!$X$2="","",' III'!$X$2)</f>
        <v/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2" thickBot="1">
      <c r="B8" s="65" t="s">
        <v>53</v>
      </c>
      <c r="C8" s="65">
        <v>6</v>
      </c>
      <c r="D8" s="26" t="str">
        <f>IF(' III'!$X$3="","",' III'!$X$3)</f>
        <v/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6">
      <c r="B9" s="63" t="s">
        <v>30</v>
      </c>
      <c r="C9" s="63">
        <v>7</v>
      </c>
      <c r="D9" s="29" t="str">
        <f>IF(IV!$X$2="","",IV!$X$2)</f>
        <v/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2" thickBot="1">
      <c r="B10" s="65" t="s">
        <v>52</v>
      </c>
      <c r="C10" s="65">
        <v>8</v>
      </c>
      <c r="D10" s="30" t="str">
        <f>IF(IV!$X$3="","",IV!$X$3)</f>
        <v/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6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2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6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2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6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2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6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2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6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2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6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2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6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2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6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2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6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2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6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2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6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2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6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2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6">
      <c r="B35" s="64" t="s">
        <v>106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2" thickBot="1">
      <c r="B36" s="65" t="s">
        <v>107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6">
      <c r="B37" s="64" t="s">
        <v>108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2" thickBot="1">
      <c r="B38" s="65" t="s">
        <v>109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6">
      <c r="B39" s="64" t="s">
        <v>110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2" thickBot="1">
      <c r="B40" s="65" t="s">
        <v>111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6">
      <c r="B41" s="63" t="s">
        <v>112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2" thickBot="1">
      <c r="B42" s="65" t="s">
        <v>113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6">
      <c r="B43" s="63" t="s">
        <v>114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2" thickBot="1">
      <c r="B44" s="65" t="s">
        <v>115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6">
      <c r="B45" s="63" t="s">
        <v>116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2" thickBot="1">
      <c r="B46" s="65" t="s">
        <v>117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6">
      <c r="B47" s="63" t="s">
        <v>118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2" thickBot="1">
      <c r="B48" s="65" t="s">
        <v>119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6">
      <c r="B49" s="63" t="s">
        <v>120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2" thickBot="1">
      <c r="B50" s="65" t="s">
        <v>121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6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6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6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6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6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6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6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6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6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6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6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6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6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6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6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6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2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6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6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6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6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6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6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6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6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6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IF(GROUPS!D4="","",GROUPS!D4)</f>
        <v>Fatih KARABAXHAKU (2)</v>
      </c>
      <c r="D3" s="462"/>
      <c r="E3" s="46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1" t="str">
        <f>IF(GROUPS!D5="","",GROUPS!D5)</f>
        <v>Daniel GLAVEVSKI ZHOU (17)</v>
      </c>
      <c r="D4" s="462"/>
      <c r="E4" s="46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1" t="str">
        <f>IF(GROUPS!D6="","",GROUPS!D6)</f>
        <v>Elvin Cokovic (9)</v>
      </c>
      <c r="D5" s="462"/>
      <c r="E5" s="46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5" t="str">
        <f>IF(GROUPS!D7="","",GROUPS!D7)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 ht="18.600000000000001" thickBot="1">
      <c r="B9" s="217">
        <v>1</v>
      </c>
      <c r="C9" s="218" t="str">
        <f>IF(C3="","",VLOOKUP(B9,$B$3:$E$6,2,FALSE))</f>
        <v>Fatih KARABAXHAKU (2)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217">
        <v>2</v>
      </c>
      <c r="C10" s="218" t="str">
        <f>IF(C4="","",VLOOKUP(B10,$B$3:$E$6,2,FALSE))</f>
        <v>Daniel GLAVEVSKI ZHOU (17)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 ht="18.600000000000001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Daniel GLAVEVSKI ZHOU (17)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217">
        <v>3</v>
      </c>
      <c r="C14" s="230" t="str">
        <f>IF(C3="","",VLOOKUP(B14,$B$3:$E$6,2,FALSE))</f>
        <v>Elvin Cokovic (9)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 hidden="1">
      <c r="B17" s="154">
        <v>1</v>
      </c>
      <c r="C17" s="155" t="str">
        <f>IF(C5="","",VLOOKUP(B17,$B$3:$E$6,2,FALSE))</f>
        <v>Fatih KARABAXHAKU (2)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>Elvin Cokovic (9)</v>
      </c>
      <c r="D18" s="166">
        <v>2</v>
      </c>
      <c r="E18" s="167" t="str">
        <f>IF(C5="","",VLOOKUP(D18,$B$3:$E$6,2,FALSE))</f>
        <v>Daniel GLAVEVSKI ZHOU (17)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Q20" sqref="AQ2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90" t="str">
        <f>IF(ISERROR(INDEX($C$3:$C$6,MATCH(W2,$T$3:$T$6,0))),"",(INDEX($C$3:$C$6,MATCH(W2,$T$3:$T$6,0))))</f>
        <v>Fatih KARABAXHAKU (2)</v>
      </c>
      <c r="Y2" s="491"/>
      <c r="Z2" s="492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IF(GROUPS!D4="","",GROUPS!D4)</f>
        <v>Fatih KARABAXHAKU (2)</v>
      </c>
      <c r="D3" s="462"/>
      <c r="E3" s="463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29</v>
      </c>
      <c r="R3" s="464">
        <f>IF(ISERROR(IF(AND(T9="",T13="",T17=""),"",SUM(AB3:AD3)+(N3-O3)/1000)+(AK3/10000)),"",IF(AND(T9="",T13="",T17=""),"",SUM(AB3:AD3)+(N3-O3)/1000)+(AK3/10000)+(AG3/100000))</f>
        <v>4.0103600000000004</v>
      </c>
      <c r="S3" s="464"/>
      <c r="T3" s="138">
        <f>IF(ISERROR(IF(C3="","",RANK(R3,$R$3:$S$6,0))),"",IF(C3="","",RANK(R3,$R$3:$S$6,0)))</f>
        <v>1</v>
      </c>
      <c r="U3" s="9"/>
      <c r="V3" s="9"/>
      <c r="W3" s="7">
        <v>2</v>
      </c>
      <c r="X3" s="490" t="str">
        <f t="shared" ref="X3:X5" si="0">IF(ISERROR(INDEX($C$3:$C$6,MATCH(W3,$T$3:$T$6,0))),"",(INDEX($C$3:$C$6,MATCH(W3,$T$3:$T$6,0))))</f>
        <v>Elvin Cokovic (9)</v>
      </c>
      <c r="Y3" s="491"/>
      <c r="Z3" s="49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59">
        <f>SUM(AH3:AJ3)-SUM(AM3:AO3)</f>
        <v>37</v>
      </c>
      <c r="AL3" s="460"/>
      <c r="AM3" s="10">
        <f>AH5</f>
        <v>17</v>
      </c>
      <c r="AN3" s="10">
        <f>AI4</f>
        <v>12</v>
      </c>
      <c r="AO3" s="10">
        <f>AJ6</f>
        <v>0</v>
      </c>
      <c r="AP3" s="9">
        <f>SUM(AM3:AO3)</f>
        <v>29</v>
      </c>
    </row>
    <row r="4" spans="2:47" ht="24" customHeight="1">
      <c r="B4" s="127">
        <v>2</v>
      </c>
      <c r="C4" s="461" t="str">
        <f>IF(GROUPS!D5="","",GROUPS!D5)</f>
        <v>Daniel GLAVEVSKI ZHOU (17)</v>
      </c>
      <c r="D4" s="462"/>
      <c r="E4" s="463"/>
      <c r="F4" s="139">
        <f>U13</f>
        <v>0</v>
      </c>
      <c r="G4" s="132">
        <f>T13</f>
        <v>3</v>
      </c>
      <c r="H4" s="140"/>
      <c r="I4" s="129"/>
      <c r="J4" s="130">
        <f>U18</f>
        <v>2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2</v>
      </c>
      <c r="O4" s="135">
        <f>IF(AND(T10="",U13="",U18=""),"",SUM(G4,K4,M4))</f>
        <v>6</v>
      </c>
      <c r="P4" s="136">
        <f>IF(AND(T10="",U13="",U18=""),"",AG4)</f>
        <v>54</v>
      </c>
      <c r="Q4" s="137">
        <f>IF(AND(T10="",U13="",U18=""),"",AP4)</f>
        <v>79</v>
      </c>
      <c r="R4" s="464">
        <f>IF(ISERROR(IF(AND(T10="",U13="",U18=""),"",SUM(AB4:AD4)+(N4-O4)/1000)+(AK4/10000)+(AG4/100000)),"",IF(AND(T10="",U13="",U18=""),"",SUM(AB4:AD4)+(N4-O4)/1000)+(AK4/10000)+(AG4/100000))</f>
        <v>1.99404</v>
      </c>
      <c r="S4" s="464"/>
      <c r="T4" s="138">
        <f>IF(ISERROR(IF(C4="","",RANK(R4,$R$3:$S$6,0))),"",IF(C4="","",RANK(R4,$R$3:$S$6,0)))</f>
        <v>3</v>
      </c>
      <c r="U4" s="9"/>
      <c r="V4" s="9"/>
      <c r="W4" s="7">
        <v>3</v>
      </c>
      <c r="X4" s="487" t="str">
        <f t="shared" si="0"/>
        <v>Daniel GLAVEVSKI ZHOU (17)</v>
      </c>
      <c r="Y4" s="488"/>
      <c r="Z4" s="489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54</v>
      </c>
      <c r="AH4" s="10">
        <f>F10+H10+J10+L10+N10+P10+R10</f>
        <v>0</v>
      </c>
      <c r="AI4" s="10">
        <f>G13+I13+K13+M13+O13+Q13+S13</f>
        <v>12</v>
      </c>
      <c r="AJ4" s="10">
        <f>G18+I18+K18+M18+O18+Q18+S18</f>
        <v>42</v>
      </c>
      <c r="AK4" s="459">
        <f t="shared" ref="AK4:AK6" si="2">SUM(AH4:AJ4)-SUM(AM4:AO4)</f>
        <v>-25</v>
      </c>
      <c r="AL4" s="460"/>
      <c r="AM4" s="10">
        <f>AH6</f>
        <v>0</v>
      </c>
      <c r="AN4" s="10">
        <f>AI3</f>
        <v>33</v>
      </c>
      <c r="AO4" s="10">
        <f>AJ5</f>
        <v>46</v>
      </c>
      <c r="AP4" s="9">
        <f t="shared" ref="AP4:AP6" si="3">SUM(AM4:AO4)</f>
        <v>79</v>
      </c>
    </row>
    <row r="5" spans="2:47" ht="24" customHeight="1">
      <c r="B5" s="127">
        <v>3</v>
      </c>
      <c r="C5" s="461" t="str">
        <f>IF(GROUPS!D6="","",GROUPS!D6)</f>
        <v>Elvin Cokovic (9)</v>
      </c>
      <c r="D5" s="462"/>
      <c r="E5" s="463"/>
      <c r="F5" s="139">
        <f>U9</f>
        <v>0</v>
      </c>
      <c r="G5" s="132">
        <f>T9</f>
        <v>3</v>
      </c>
      <c r="H5" s="130">
        <f>T18</f>
        <v>3</v>
      </c>
      <c r="I5" s="132">
        <f>U18</f>
        <v>2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3</v>
      </c>
      <c r="O5" s="135">
        <f>IF(AND(U9="",T14="",T18=""),"",SUM(G5,I5,M5))</f>
        <v>5</v>
      </c>
      <c r="P5" s="136">
        <f>IF(AND(U9="",T14="",T18=""),"",AG5)</f>
        <v>63</v>
      </c>
      <c r="Q5" s="137">
        <f>IF(AND(U9="",T14="",T18=""),"",AP5)</f>
        <v>75</v>
      </c>
      <c r="R5" s="464">
        <f>IF(ISERROR(IF(AND(U9="",T14="",T18=""),"",SUM(AB5:AD5)+(N5-O5)/1000)+(AK5/10000)+(AG5/100000)),"",IF(AND(U9="",T14="",T18=""),"",SUM(AB5:AD5)+(N5-O5)/1000)+(AK5/10000)+(AG5/100000))</f>
        <v>2.9974300000000005</v>
      </c>
      <c r="S5" s="464"/>
      <c r="T5" s="138">
        <f>IF(ISERROR(IF(C5="","",RANK(R5,$R$3:$S$6,0))),"",IF(C5="","",RANK(R5,$R$3:$S$6,0)))</f>
        <v>2</v>
      </c>
      <c r="U5" s="9"/>
      <c r="V5" s="9"/>
      <c r="W5" s="7">
        <v>4</v>
      </c>
      <c r="X5" s="487" t="str">
        <f t="shared" si="0"/>
        <v/>
      </c>
      <c r="Y5" s="488"/>
      <c r="Z5" s="489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63</v>
      </c>
      <c r="AH5" s="10">
        <f>G9+I9+K9+M9+O9+Q9+S9</f>
        <v>17</v>
      </c>
      <c r="AI5" s="10">
        <f>F14+H14+J14+L14+N14+P14+R14</f>
        <v>0</v>
      </c>
      <c r="AJ5" s="10">
        <f>F18+H18+J18+L18+N18+P18+R18</f>
        <v>46</v>
      </c>
      <c r="AK5" s="459">
        <f t="shared" si="2"/>
        <v>-12</v>
      </c>
      <c r="AL5" s="460"/>
      <c r="AM5" s="10">
        <f>AH3</f>
        <v>33</v>
      </c>
      <c r="AN5" s="10">
        <f>AI6</f>
        <v>0</v>
      </c>
      <c r="AO5" s="10">
        <f>AJ4</f>
        <v>42</v>
      </c>
      <c r="AP5" s="9">
        <f t="shared" si="3"/>
        <v>75</v>
      </c>
    </row>
    <row r="6" spans="2:47" ht="24" customHeight="1" thickBot="1">
      <c r="B6" s="142">
        <v>4</v>
      </c>
      <c r="C6" s="455" t="str">
        <f>IF(GROUPS!D7="","",GROUPS!D7)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183</v>
      </c>
      <c r="Q7" s="153">
        <f>SUM(Q3:Q6)</f>
        <v>183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>Fatih KARABAXHAKU (2)</v>
      </c>
      <c r="D9" s="156">
        <v>3</v>
      </c>
      <c r="E9" s="157" t="str">
        <f>IF(C5="","",VLOOKUP(D9,$B$3:$E$6,2,FALSE))</f>
        <v>Elvin Cokovic (9)</v>
      </c>
      <c r="F9" s="158">
        <v>11</v>
      </c>
      <c r="G9" s="159">
        <v>7</v>
      </c>
      <c r="H9" s="160">
        <v>11</v>
      </c>
      <c r="I9" s="159">
        <v>5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Daniel GLAVEVSKI ZHOU (17)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>Fatih KARABAXHAKU (2)</v>
      </c>
      <c r="D13" s="156">
        <v>2</v>
      </c>
      <c r="E13" s="157" t="str">
        <f>IF(C4="","",VLOOKUP(D13,$B$3:$E$6,2,FALSE))</f>
        <v>Daniel GLAVEVSKI ZHOU (17)</v>
      </c>
      <c r="F13" s="158">
        <v>11</v>
      </c>
      <c r="G13" s="159">
        <v>5</v>
      </c>
      <c r="H13" s="160">
        <v>11</v>
      </c>
      <c r="I13" s="159">
        <v>3</v>
      </c>
      <c r="J13" s="158">
        <v>11</v>
      </c>
      <c r="K13" s="161">
        <v>4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Elvin Cokovic (9)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>Fatih KARABAXHAKU (2)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Elvin Cokovic (9)</v>
      </c>
      <c r="D18" s="166">
        <v>2</v>
      </c>
      <c r="E18" s="167" t="str">
        <f>IF(C4="","",VLOOKUP(D18,$B$3:$E$6,2,FALSE))</f>
        <v>Daniel GLAVEVSKI ZHOU (17)</v>
      </c>
      <c r="F18" s="168">
        <v>11</v>
      </c>
      <c r="G18" s="169">
        <v>9</v>
      </c>
      <c r="H18" s="170">
        <v>6</v>
      </c>
      <c r="I18" s="169">
        <v>11</v>
      </c>
      <c r="J18" s="168">
        <v>7</v>
      </c>
      <c r="K18" s="171">
        <v>11</v>
      </c>
      <c r="L18" s="170">
        <v>11</v>
      </c>
      <c r="M18" s="169">
        <v>5</v>
      </c>
      <c r="N18" s="168">
        <v>11</v>
      </c>
      <c r="O18" s="171">
        <v>6</v>
      </c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1</v>
      </c>
      <c r="AI18" s="10">
        <f>IF(M18="","",IF(M18&gt;L18,1,0))</f>
        <v>0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sheetProtection algorithmName="SHA-512" hashValue="+MNrsgobuBVoDMRL73pLYXN1mmOL1ByTbgyImZMRu7Dgh7VP4TTEBoisTEmqllU4sE4aKAG13CrfiprQVdg30w==" saltValue="Wz6qPsZ3M2N/ftAAUyEQRw==" spinCount="100000" sheet="1" objects="1" scenarios="1"/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8"/>
  <sheetViews>
    <sheetView view="pageLayout" topLeftCell="A10" zoomScaleNormal="100" workbookViewId="0">
      <selection activeCell="E27" sqref="E27:M27"/>
    </sheetView>
  </sheetViews>
  <sheetFormatPr defaultColWidth="9.109375" defaultRowHeight="15.6"/>
  <cols>
    <col min="1" max="1" width="1.33203125" style="389" customWidth="1"/>
    <col min="2" max="2" width="11" style="392" customWidth="1"/>
    <col min="3" max="3" width="16.44140625" style="393" customWidth="1"/>
    <col min="4" max="4" width="4" style="392" customWidth="1"/>
    <col min="5" max="5" width="28.33203125" style="393" customWidth="1"/>
    <col min="6" max="26" width="2.88671875" style="393" customWidth="1"/>
    <col min="27" max="29" width="3.33203125" style="393" customWidth="1"/>
    <col min="30" max="30" width="3.6640625" style="393" customWidth="1"/>
    <col min="31" max="31" width="1.44140625" style="393" customWidth="1"/>
    <col min="32" max="32" width="3.6640625" style="393" customWidth="1"/>
    <col min="33" max="16384" width="9.109375" style="393"/>
  </cols>
  <sheetData>
    <row r="1" spans="1:32" s="391" customFormat="1" ht="16.2" thickBot="1">
      <c r="A1" s="389">
        <v>1</v>
      </c>
      <c r="B1" s="390"/>
      <c r="D1" s="390"/>
      <c r="K1" s="390"/>
      <c r="AF1" s="391">
        <v>1</v>
      </c>
    </row>
    <row r="2" spans="1:32" ht="16.2" thickBot="1">
      <c r="N2" s="493" t="s">
        <v>140</v>
      </c>
      <c r="O2" s="494"/>
      <c r="P2" s="494"/>
      <c r="Q2" s="494"/>
      <c r="R2" s="494"/>
      <c r="S2" s="494"/>
      <c r="T2" s="494"/>
      <c r="U2" s="495"/>
      <c r="V2" s="495"/>
      <c r="W2" s="496" t="s">
        <v>141</v>
      </c>
      <c r="X2" s="496"/>
      <c r="Y2" s="496"/>
      <c r="Z2" s="496"/>
      <c r="AA2" s="496"/>
      <c r="AB2" s="496"/>
      <c r="AC2" s="496"/>
      <c r="AD2" s="496"/>
      <c r="AE2" s="496"/>
      <c r="AF2" s="497"/>
    </row>
    <row r="3" spans="1:32" ht="16.2" thickBot="1">
      <c r="N3" s="498" t="s">
        <v>142</v>
      </c>
      <c r="O3" s="499"/>
      <c r="P3" s="499"/>
      <c r="Q3" s="499"/>
      <c r="R3" s="499"/>
      <c r="S3" s="499"/>
      <c r="T3" s="499"/>
      <c r="U3" s="500"/>
      <c r="V3" s="500"/>
      <c r="W3" s="417">
        <v>9</v>
      </c>
      <c r="X3" s="501" t="s">
        <v>161</v>
      </c>
      <c r="Y3" s="501"/>
      <c r="Z3" s="502">
        <v>2020</v>
      </c>
      <c r="AA3" s="502"/>
      <c r="AB3" s="503"/>
      <c r="AC3" s="503"/>
      <c r="AD3" s="504"/>
      <c r="AE3" s="502"/>
      <c r="AF3" s="505"/>
    </row>
    <row r="4" spans="1:32" ht="17.399999999999999" customHeight="1" thickBot="1">
      <c r="E4" s="506"/>
      <c r="F4" s="506"/>
      <c r="G4" s="506"/>
      <c r="H4" s="506"/>
      <c r="I4" s="506"/>
      <c r="J4" s="506"/>
      <c r="K4" s="506"/>
      <c r="L4" s="506"/>
      <c r="N4" s="507" t="s">
        <v>143</v>
      </c>
      <c r="O4" s="508"/>
      <c r="P4" s="508"/>
      <c r="Q4" s="508"/>
      <c r="R4" s="508"/>
      <c r="S4" s="508"/>
      <c r="T4" s="508"/>
      <c r="U4" s="509"/>
      <c r="V4" s="509"/>
      <c r="W4" s="510" t="s">
        <v>162</v>
      </c>
      <c r="X4" s="510"/>
      <c r="Y4" s="510"/>
      <c r="Z4" s="510"/>
      <c r="AA4" s="510"/>
      <c r="AB4" s="510"/>
      <c r="AC4" s="510"/>
      <c r="AD4" s="510"/>
      <c r="AE4" s="510"/>
      <c r="AF4" s="511"/>
    </row>
    <row r="5" spans="1:32" ht="17.399999999999999" customHeight="1" thickBot="1">
      <c r="E5" s="506"/>
      <c r="F5" s="506"/>
      <c r="G5" s="506"/>
      <c r="H5" s="506"/>
      <c r="I5" s="506"/>
      <c r="J5" s="506"/>
      <c r="K5" s="506"/>
      <c r="L5" s="506"/>
      <c r="N5" s="498" t="s">
        <v>144</v>
      </c>
      <c r="O5" s="499"/>
      <c r="P5" s="499"/>
      <c r="Q5" s="499"/>
      <c r="R5" s="499"/>
      <c r="S5" s="499"/>
      <c r="T5" s="499"/>
      <c r="U5" s="500"/>
      <c r="V5" s="500"/>
      <c r="W5" s="512" t="s">
        <v>145</v>
      </c>
      <c r="X5" s="512"/>
      <c r="Y5" s="512"/>
      <c r="Z5" s="512"/>
      <c r="AA5" s="512"/>
      <c r="AB5" s="512"/>
      <c r="AC5" s="512"/>
      <c r="AD5" s="512"/>
      <c r="AE5" s="512"/>
      <c r="AF5" s="513"/>
    </row>
    <row r="6" spans="1:32" ht="18" thickBot="1">
      <c r="E6" s="540"/>
      <c r="F6" s="540"/>
      <c r="G6" s="540"/>
      <c r="H6" s="540"/>
      <c r="I6" s="540"/>
      <c r="J6" s="540"/>
      <c r="K6" s="540"/>
      <c r="L6" s="540"/>
      <c r="N6" s="529" t="s">
        <v>146</v>
      </c>
      <c r="O6" s="530"/>
      <c r="P6" s="530"/>
      <c r="Q6" s="530"/>
      <c r="R6" s="530"/>
      <c r="S6" s="530"/>
      <c r="T6" s="530"/>
      <c r="U6" s="531"/>
      <c r="V6" s="531"/>
      <c r="W6" s="532">
        <v>1</v>
      </c>
      <c r="X6" s="532"/>
      <c r="Y6" s="532"/>
      <c r="Z6" s="532"/>
      <c r="AA6" s="532"/>
      <c r="AB6" s="532"/>
      <c r="AC6" s="532"/>
      <c r="AD6" s="532"/>
      <c r="AE6" s="532"/>
      <c r="AF6" s="533"/>
    </row>
    <row r="7" spans="1:32" ht="17.399999999999999">
      <c r="E7" s="394"/>
      <c r="F7" s="394"/>
      <c r="G7" s="394"/>
      <c r="H7" s="394"/>
      <c r="I7" s="394"/>
      <c r="J7" s="394"/>
      <c r="K7" s="394"/>
      <c r="L7" s="394"/>
      <c r="N7" s="395"/>
      <c r="O7" s="395"/>
      <c r="P7" s="395"/>
      <c r="Q7" s="395"/>
      <c r="R7" s="395"/>
      <c r="S7" s="395"/>
      <c r="T7" s="395"/>
      <c r="U7" s="395"/>
      <c r="V7" s="395"/>
      <c r="W7" s="396"/>
      <c r="X7" s="396"/>
      <c r="Y7" s="396"/>
      <c r="Z7" s="396"/>
      <c r="AA7" s="396"/>
      <c r="AB7" s="396"/>
      <c r="AC7" s="396"/>
      <c r="AD7" s="396"/>
      <c r="AE7" s="396"/>
      <c r="AF7" s="396"/>
    </row>
    <row r="8" spans="1:32" ht="17.399999999999999">
      <c r="E8" s="394"/>
      <c r="F8" s="394"/>
      <c r="G8" s="394"/>
      <c r="H8" s="394"/>
      <c r="I8" s="394"/>
      <c r="J8" s="394"/>
      <c r="K8" s="540" t="s">
        <v>147</v>
      </c>
      <c r="L8" s="540"/>
      <c r="M8" s="540"/>
      <c r="N8" s="540"/>
      <c r="O8" s="540"/>
      <c r="P8" s="540"/>
      <c r="Q8" s="540"/>
      <c r="R8" s="395"/>
      <c r="S8" s="395"/>
      <c r="T8" s="395"/>
      <c r="U8" s="395"/>
      <c r="V8" s="395"/>
      <c r="W8" s="396"/>
      <c r="X8" s="396"/>
      <c r="Y8" s="396"/>
      <c r="Z8" s="396"/>
      <c r="AA8" s="396"/>
      <c r="AB8" s="396"/>
      <c r="AC8" s="396"/>
      <c r="AD8" s="396"/>
      <c r="AE8" s="396"/>
      <c r="AF8" s="396"/>
    </row>
    <row r="9" spans="1:32" ht="5.4" customHeight="1">
      <c r="C9" s="397"/>
    </row>
    <row r="10" spans="1:32" ht="12" customHeight="1"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</row>
    <row r="11" spans="1:32">
      <c r="C11" s="542" t="s">
        <v>163</v>
      </c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</row>
    <row r="12" spans="1:32" ht="16.2" thickBot="1"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</row>
    <row r="13" spans="1:32" s="402" customFormat="1" ht="16.2" customHeight="1" thickBot="1">
      <c r="A13" s="399"/>
      <c r="B13" s="543"/>
      <c r="C13" s="543"/>
      <c r="D13" s="400"/>
      <c r="E13" s="401"/>
      <c r="F13" s="544" t="s">
        <v>148</v>
      </c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6"/>
      <c r="AA13" s="547" t="s">
        <v>149</v>
      </c>
      <c r="AB13" s="548"/>
      <c r="AC13" s="549"/>
      <c r="AD13" s="553" t="s">
        <v>150</v>
      </c>
      <c r="AE13" s="554"/>
      <c r="AF13" s="555"/>
    </row>
    <row r="14" spans="1:32" ht="16.2" thickBot="1">
      <c r="B14" s="557" t="s">
        <v>151</v>
      </c>
      <c r="C14" s="512"/>
      <c r="D14" s="512"/>
      <c r="E14" s="513"/>
      <c r="F14" s="512" t="s">
        <v>8</v>
      </c>
      <c r="G14" s="512"/>
      <c r="H14" s="513"/>
      <c r="I14" s="557" t="s">
        <v>9</v>
      </c>
      <c r="J14" s="512"/>
      <c r="K14" s="513"/>
      <c r="L14" s="557" t="s">
        <v>10</v>
      </c>
      <c r="M14" s="512"/>
      <c r="N14" s="513"/>
      <c r="O14" s="557" t="s">
        <v>11</v>
      </c>
      <c r="P14" s="512"/>
      <c r="Q14" s="513"/>
      <c r="R14" s="557" t="s">
        <v>12</v>
      </c>
      <c r="S14" s="512"/>
      <c r="T14" s="513"/>
      <c r="U14" s="557" t="s">
        <v>13</v>
      </c>
      <c r="V14" s="512"/>
      <c r="W14" s="513"/>
      <c r="X14" s="557" t="s">
        <v>14</v>
      </c>
      <c r="Y14" s="512"/>
      <c r="Z14" s="513"/>
      <c r="AA14" s="550"/>
      <c r="AB14" s="551"/>
      <c r="AC14" s="552"/>
      <c r="AD14" s="556"/>
      <c r="AE14" s="532"/>
      <c r="AF14" s="533"/>
    </row>
    <row r="15" spans="1:32" s="404" customFormat="1" ht="54" customHeight="1" thickBot="1">
      <c r="A15" s="403"/>
      <c r="B15" s="534" t="str">
        <f>IF(' I'!C9="","",' I'!C9)</f>
        <v>Fatih KARABAXHAKU (2)</v>
      </c>
      <c r="C15" s="535"/>
      <c r="D15" s="535"/>
      <c r="E15" s="536"/>
      <c r="F15" s="498">
        <f>IF(' I'!F9="","",' I'!F9)</f>
        <v>11</v>
      </c>
      <c r="G15" s="500"/>
      <c r="H15" s="598"/>
      <c r="I15" s="499">
        <f>IF(' I'!H9="","",' I'!H9)</f>
        <v>11</v>
      </c>
      <c r="J15" s="500"/>
      <c r="K15" s="599"/>
      <c r="L15" s="498">
        <f>IF(' I'!J9="","",' I'!J9)</f>
        <v>11</v>
      </c>
      <c r="M15" s="500"/>
      <c r="N15" s="598"/>
      <c r="O15" s="498" t="str">
        <f>IF(' I'!L9="","",' I'!L9)</f>
        <v/>
      </c>
      <c r="P15" s="500"/>
      <c r="Q15" s="598"/>
      <c r="R15" s="498" t="str">
        <f>IF(' I'!N9="","",' I'!N9)</f>
        <v/>
      </c>
      <c r="S15" s="500"/>
      <c r="T15" s="598"/>
      <c r="U15" s="498" t="str">
        <f>IF(' I'!P9="","",' I'!P9)</f>
        <v/>
      </c>
      <c r="V15" s="500"/>
      <c r="W15" s="598"/>
      <c r="X15" s="499" t="str">
        <f>IF(' I'!R9="","",' I'!R9)</f>
        <v/>
      </c>
      <c r="Y15" s="500"/>
      <c r="Z15" s="598"/>
      <c r="AA15" s="557">
        <f>IF(F15="","",SUMPRODUCT(--(F15:Z15&gt;F16:Z16)))</f>
        <v>3</v>
      </c>
      <c r="AB15" s="512"/>
      <c r="AC15" s="513"/>
      <c r="AD15" s="593"/>
      <c r="AE15" s="594"/>
      <c r="AF15" s="595"/>
    </row>
    <row r="16" spans="1:32" s="404" customFormat="1" ht="54" customHeight="1" thickBot="1">
      <c r="A16" s="403"/>
      <c r="B16" s="534" t="str">
        <f>IF(' I'!E9="","",' I'!E9)</f>
        <v>Elvin Cokovic (9)</v>
      </c>
      <c r="C16" s="535"/>
      <c r="D16" s="535"/>
      <c r="E16" s="536"/>
      <c r="F16" s="529">
        <f>IF(' I'!G9="","",' I'!G9)</f>
        <v>7</v>
      </c>
      <c r="G16" s="531"/>
      <c r="H16" s="596"/>
      <c r="I16" s="530">
        <f>IF(' I'!I9="","",' I'!I9)</f>
        <v>5</v>
      </c>
      <c r="J16" s="531"/>
      <c r="K16" s="597"/>
      <c r="L16" s="529">
        <f>IF(' I'!K9="","",' I'!K9)</f>
        <v>5</v>
      </c>
      <c r="M16" s="531"/>
      <c r="N16" s="596"/>
      <c r="O16" s="529" t="str">
        <f>IF(' I'!M9="","",' I'!M9)</f>
        <v/>
      </c>
      <c r="P16" s="531"/>
      <c r="Q16" s="596"/>
      <c r="R16" s="529" t="str">
        <f>IF(' I'!O9="","",' I'!O9)</f>
        <v/>
      </c>
      <c r="S16" s="531"/>
      <c r="T16" s="596"/>
      <c r="U16" s="529" t="str">
        <f>IF(' I'!Q9="","",' I'!Q9)</f>
        <v/>
      </c>
      <c r="V16" s="531"/>
      <c r="W16" s="596"/>
      <c r="X16" s="530" t="str">
        <f>IF(' I'!S9="","",' I'!S9)</f>
        <v/>
      </c>
      <c r="Y16" s="531"/>
      <c r="Z16" s="596"/>
      <c r="AA16" s="557">
        <f>IF(F16="","",SUMPRODUCT(--(F16:Z16&gt;F15:Z15)))</f>
        <v>0</v>
      </c>
      <c r="AB16" s="512"/>
      <c r="AC16" s="513"/>
      <c r="AD16" s="558"/>
      <c r="AE16" s="559"/>
      <c r="AF16" s="560"/>
    </row>
    <row r="17" spans="1:32" s="404" customFormat="1" ht="32.4" customHeight="1" thickBot="1">
      <c r="A17" s="403"/>
      <c r="B17" s="401"/>
      <c r="C17" s="405"/>
      <c r="D17" s="405"/>
      <c r="E17" s="405"/>
      <c r="F17" s="405"/>
      <c r="G17" s="406"/>
      <c r="H17" s="405"/>
      <c r="I17" s="405"/>
      <c r="J17" s="406"/>
      <c r="K17" s="405"/>
      <c r="L17" s="405"/>
      <c r="M17" s="406"/>
      <c r="N17" s="405"/>
      <c r="O17" s="405"/>
      <c r="P17" s="405"/>
      <c r="Q17" s="405"/>
      <c r="R17" s="405"/>
      <c r="S17" s="405"/>
      <c r="T17" s="405"/>
      <c r="U17" s="405"/>
      <c r="V17" s="406"/>
      <c r="W17" s="405"/>
      <c r="X17" s="405"/>
      <c r="Y17" s="406"/>
      <c r="Z17" s="405"/>
      <c r="AA17" s="561" t="s">
        <v>152</v>
      </c>
      <c r="AB17" s="561"/>
      <c r="AC17" s="561"/>
      <c r="AD17" s="561"/>
      <c r="AE17" s="561"/>
      <c r="AF17" s="561"/>
    </row>
    <row r="18" spans="1:32" s="404" customFormat="1" ht="32.4" customHeight="1" thickBot="1">
      <c r="A18" s="403"/>
      <c r="B18" s="401"/>
      <c r="C18" s="407" t="s">
        <v>153</v>
      </c>
      <c r="D18" s="562" t="str">
        <f>IF(AA15="","",IF(AA15&gt;AA16,B15,B16))</f>
        <v>Fatih KARABAXHAKU (2)</v>
      </c>
      <c r="E18" s="563"/>
      <c r="F18" s="563"/>
      <c r="G18" s="563"/>
      <c r="H18" s="563"/>
      <c r="I18" s="564"/>
      <c r="J18" s="565" t="s">
        <v>154</v>
      </c>
      <c r="K18" s="566"/>
      <c r="L18" s="566"/>
      <c r="M18" s="566"/>
      <c r="N18" s="567"/>
      <c r="O18" s="589">
        <f>IF(AA15="","",MAX(AA15:AC16))</f>
        <v>3</v>
      </c>
      <c r="P18" s="590"/>
      <c r="Q18" s="408" t="s">
        <v>155</v>
      </c>
      <c r="R18" s="590">
        <f>IF(AA15="","",MIN(AA15:AC16))</f>
        <v>0</v>
      </c>
      <c r="S18" s="591"/>
      <c r="T18" s="405"/>
      <c r="U18" s="405"/>
      <c r="V18" s="406"/>
      <c r="W18" s="405"/>
      <c r="X18" s="405"/>
      <c r="Y18" s="406"/>
      <c r="Z18" s="405"/>
      <c r="AA18" s="406"/>
      <c r="AB18" s="406"/>
      <c r="AC18" s="406"/>
      <c r="AD18" s="409"/>
      <c r="AE18" s="409"/>
      <c r="AF18" s="409"/>
    </row>
    <row r="19" spans="1:32" s="404" customFormat="1" ht="16.2" customHeight="1">
      <c r="A19" s="403"/>
      <c r="B19" s="401"/>
      <c r="C19" s="406"/>
      <c r="D19" s="405"/>
      <c r="E19" s="405"/>
      <c r="F19" s="405"/>
      <c r="G19" s="405"/>
      <c r="H19" s="405"/>
      <c r="I19" s="405"/>
      <c r="J19" s="406"/>
      <c r="K19" s="406"/>
      <c r="L19" s="406"/>
      <c r="M19" s="406"/>
      <c r="N19" s="406"/>
      <c r="O19" s="409"/>
      <c r="P19" s="409"/>
      <c r="Q19" s="409"/>
      <c r="R19" s="409"/>
      <c r="S19" s="409"/>
      <c r="T19" s="405"/>
      <c r="U19" s="405"/>
      <c r="V19" s="406"/>
      <c r="W19" s="405"/>
      <c r="X19" s="405"/>
      <c r="Y19" s="406"/>
      <c r="Z19" s="405"/>
      <c r="AA19" s="406"/>
      <c r="AB19" s="406"/>
      <c r="AC19" s="406"/>
      <c r="AD19" s="409"/>
      <c r="AE19" s="409"/>
      <c r="AF19" s="409"/>
    </row>
    <row r="20" spans="1:32" s="404" customFormat="1" ht="19.95" customHeight="1" thickBot="1">
      <c r="A20" s="403"/>
      <c r="B20" s="401"/>
      <c r="C20" s="592" t="s">
        <v>156</v>
      </c>
      <c r="D20" s="592"/>
      <c r="E20" s="592"/>
      <c r="F20" s="592"/>
      <c r="G20" s="592"/>
      <c r="H20" s="592"/>
      <c r="I20" s="592"/>
      <c r="J20" s="592"/>
      <c r="K20" s="592"/>
      <c r="L20" s="592" t="s">
        <v>157</v>
      </c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  <c r="AC20" s="592"/>
      <c r="AD20" s="592"/>
      <c r="AE20" s="409"/>
      <c r="AF20" s="409"/>
    </row>
    <row r="21" spans="1:32" s="404" customFormat="1" ht="13.95" customHeight="1">
      <c r="A21" s="403"/>
      <c r="B21" s="401"/>
      <c r="C21" s="568"/>
      <c r="D21" s="569"/>
      <c r="E21" s="569"/>
      <c r="F21" s="574" t="s">
        <v>150</v>
      </c>
      <c r="G21" s="574"/>
      <c r="H21" s="574"/>
      <c r="I21" s="574"/>
      <c r="J21" s="574"/>
      <c r="K21" s="575"/>
      <c r="L21" s="580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74" t="s">
        <v>150</v>
      </c>
      <c r="Z21" s="574"/>
      <c r="AA21" s="574"/>
      <c r="AB21" s="574"/>
      <c r="AC21" s="574"/>
      <c r="AD21" s="575"/>
      <c r="AE21" s="409"/>
      <c r="AF21" s="409"/>
    </row>
    <row r="22" spans="1:32" s="404" customFormat="1" ht="13.95" customHeight="1">
      <c r="A22" s="403"/>
      <c r="B22" s="401"/>
      <c r="C22" s="570"/>
      <c r="D22" s="571"/>
      <c r="E22" s="571"/>
      <c r="F22" s="576"/>
      <c r="G22" s="576"/>
      <c r="H22" s="576"/>
      <c r="I22" s="576"/>
      <c r="J22" s="576"/>
      <c r="K22" s="577"/>
      <c r="L22" s="582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76"/>
      <c r="Z22" s="576"/>
      <c r="AA22" s="576"/>
      <c r="AB22" s="576"/>
      <c r="AC22" s="576"/>
      <c r="AD22" s="577"/>
      <c r="AE22" s="409"/>
      <c r="AF22" s="409"/>
    </row>
    <row r="23" spans="1:32" ht="13.95" customHeight="1" thickBot="1">
      <c r="C23" s="572"/>
      <c r="D23" s="573"/>
      <c r="E23" s="573"/>
      <c r="F23" s="578"/>
      <c r="G23" s="578"/>
      <c r="H23" s="578"/>
      <c r="I23" s="578"/>
      <c r="J23" s="578"/>
      <c r="K23" s="579"/>
      <c r="L23" s="584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578"/>
      <c r="Z23" s="578"/>
      <c r="AA23" s="578"/>
      <c r="AB23" s="578"/>
      <c r="AC23" s="578"/>
      <c r="AD23" s="579"/>
    </row>
    <row r="24" spans="1:32" ht="9.75" customHeight="1">
      <c r="G24" s="398"/>
      <c r="H24" s="398"/>
      <c r="I24" s="398"/>
      <c r="J24" s="398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X24" s="410"/>
      <c r="Y24" s="410"/>
      <c r="Z24" s="410"/>
      <c r="AA24" s="410"/>
      <c r="AB24" s="410"/>
      <c r="AC24" s="410"/>
      <c r="AD24" s="410"/>
      <c r="AE24" s="410"/>
      <c r="AF24" s="410"/>
    </row>
    <row r="25" spans="1:32" ht="19.2" customHeight="1" thickBot="1">
      <c r="B25" s="401"/>
      <c r="C25" s="412"/>
      <c r="D25" s="411"/>
      <c r="E25" s="412"/>
      <c r="F25" s="413"/>
      <c r="G25" s="413"/>
      <c r="H25" s="413"/>
      <c r="I25" s="413"/>
      <c r="J25" s="413"/>
      <c r="K25" s="413"/>
      <c r="L25" s="413"/>
      <c r="M25" s="413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5"/>
      <c r="Z25" s="515"/>
      <c r="AA25" s="515"/>
      <c r="AB25" s="515"/>
      <c r="AC25" s="515"/>
      <c r="AD25" s="515"/>
      <c r="AE25" s="515"/>
      <c r="AF25" s="515"/>
    </row>
    <row r="26" spans="1:32" ht="22.5" customHeight="1" thickBot="1">
      <c r="B26" s="401"/>
      <c r="C26" s="412"/>
      <c r="D26" s="414" t="s">
        <v>158</v>
      </c>
      <c r="E26" s="516" t="s">
        <v>159</v>
      </c>
      <c r="F26" s="516"/>
      <c r="G26" s="516"/>
      <c r="H26" s="516"/>
      <c r="I26" s="516"/>
      <c r="J26" s="516"/>
      <c r="K26" s="516"/>
      <c r="L26" s="516"/>
      <c r="M26" s="516"/>
      <c r="N26" s="516" t="s">
        <v>160</v>
      </c>
      <c r="O26" s="516"/>
      <c r="P26" s="516"/>
      <c r="Q26" s="516"/>
      <c r="R26" s="516"/>
      <c r="S26" s="516"/>
      <c r="T26" s="516"/>
      <c r="U26" s="516"/>
      <c r="V26" s="516"/>
      <c r="W26" s="516"/>
      <c r="X26" s="517"/>
      <c r="Y26" s="518"/>
      <c r="Z26" s="518"/>
      <c r="AA26" s="518"/>
      <c r="AB26" s="518"/>
      <c r="AC26" s="518"/>
      <c r="AD26" s="518"/>
      <c r="AE26" s="518"/>
      <c r="AF26" s="518"/>
    </row>
    <row r="27" spans="1:32" ht="22.5" customHeight="1">
      <c r="B27" s="401"/>
      <c r="C27" s="412"/>
      <c r="D27" s="415"/>
      <c r="E27" s="519" t="s">
        <v>182</v>
      </c>
      <c r="F27" s="519"/>
      <c r="G27" s="519"/>
      <c r="H27" s="519"/>
      <c r="I27" s="519"/>
      <c r="J27" s="519"/>
      <c r="K27" s="519"/>
      <c r="L27" s="519"/>
      <c r="M27" s="520"/>
      <c r="N27" s="521"/>
      <c r="O27" s="522"/>
      <c r="P27" s="522"/>
      <c r="Q27" s="522"/>
      <c r="R27" s="522"/>
      <c r="S27" s="522"/>
      <c r="T27" s="522"/>
      <c r="U27" s="522"/>
      <c r="V27" s="522"/>
      <c r="W27" s="522"/>
      <c r="X27" s="523"/>
      <c r="Y27" s="518"/>
      <c r="Z27" s="518"/>
      <c r="AA27" s="518"/>
      <c r="AB27" s="518"/>
      <c r="AC27" s="518"/>
      <c r="AD27" s="518"/>
      <c r="AE27" s="518"/>
      <c r="AF27" s="518"/>
    </row>
    <row r="28" spans="1:32" s="391" customFormat="1" ht="22.5" customHeight="1" thickBot="1">
      <c r="A28" s="389"/>
      <c r="B28" s="401"/>
      <c r="C28" s="412"/>
      <c r="D28" s="416"/>
      <c r="E28" s="524"/>
      <c r="F28" s="524"/>
      <c r="G28" s="524"/>
      <c r="H28" s="524"/>
      <c r="I28" s="524"/>
      <c r="J28" s="524"/>
      <c r="K28" s="524"/>
      <c r="L28" s="524"/>
      <c r="M28" s="525"/>
      <c r="N28" s="526"/>
      <c r="O28" s="527"/>
      <c r="P28" s="527"/>
      <c r="Q28" s="527"/>
      <c r="R28" s="527"/>
      <c r="S28" s="527"/>
      <c r="T28" s="527"/>
      <c r="U28" s="527"/>
      <c r="V28" s="527"/>
      <c r="W28" s="527"/>
      <c r="X28" s="528"/>
      <c r="Y28" s="413"/>
      <c r="Z28" s="413"/>
      <c r="AA28" s="413"/>
      <c r="AB28" s="413"/>
      <c r="AC28" s="413"/>
      <c r="AD28" s="413"/>
      <c r="AE28" s="413"/>
      <c r="AF28" s="413"/>
    </row>
    <row r="29" spans="1:32" s="391" customFormat="1" ht="16.2" thickBot="1">
      <c r="A29" s="389">
        <v>1</v>
      </c>
      <c r="B29" s="390"/>
      <c r="D29" s="390"/>
      <c r="K29" s="390"/>
      <c r="AF29" s="391">
        <v>2</v>
      </c>
    </row>
    <row r="30" spans="1:32" ht="16.2" thickBot="1">
      <c r="N30" s="493" t="s">
        <v>140</v>
      </c>
      <c r="O30" s="494"/>
      <c r="P30" s="494"/>
      <c r="Q30" s="494"/>
      <c r="R30" s="494"/>
      <c r="S30" s="494"/>
      <c r="T30" s="494"/>
      <c r="U30" s="495"/>
      <c r="V30" s="495"/>
      <c r="W30" s="496" t="s">
        <v>141</v>
      </c>
      <c r="X30" s="496"/>
      <c r="Y30" s="496"/>
      <c r="Z30" s="496"/>
      <c r="AA30" s="496"/>
      <c r="AB30" s="496"/>
      <c r="AC30" s="496"/>
      <c r="AD30" s="496"/>
      <c r="AE30" s="496"/>
      <c r="AF30" s="497"/>
    </row>
    <row r="31" spans="1:32" ht="16.2" thickBot="1">
      <c r="N31" s="498" t="s">
        <v>142</v>
      </c>
      <c r="O31" s="499"/>
      <c r="P31" s="499"/>
      <c r="Q31" s="499"/>
      <c r="R31" s="499"/>
      <c r="S31" s="499"/>
      <c r="T31" s="499"/>
      <c r="U31" s="500"/>
      <c r="V31" s="500"/>
      <c r="W31" s="417">
        <v>9</v>
      </c>
      <c r="X31" s="501" t="s">
        <v>161</v>
      </c>
      <c r="Y31" s="501"/>
      <c r="Z31" s="502">
        <v>2020</v>
      </c>
      <c r="AA31" s="502"/>
      <c r="AB31" s="503"/>
      <c r="AC31" s="503"/>
      <c r="AD31" s="504"/>
      <c r="AE31" s="502"/>
      <c r="AF31" s="505"/>
    </row>
    <row r="32" spans="1:32" ht="17.399999999999999" customHeight="1" thickBot="1">
      <c r="E32" s="506"/>
      <c r="F32" s="506"/>
      <c r="G32" s="506"/>
      <c r="H32" s="506"/>
      <c r="I32" s="506"/>
      <c r="J32" s="506"/>
      <c r="K32" s="506"/>
      <c r="L32" s="506"/>
      <c r="N32" s="507" t="s">
        <v>143</v>
      </c>
      <c r="O32" s="508"/>
      <c r="P32" s="508"/>
      <c r="Q32" s="508"/>
      <c r="R32" s="508"/>
      <c r="S32" s="508"/>
      <c r="T32" s="508"/>
      <c r="U32" s="509"/>
      <c r="V32" s="509"/>
      <c r="W32" s="510" t="s">
        <v>162</v>
      </c>
      <c r="X32" s="510"/>
      <c r="Y32" s="510"/>
      <c r="Z32" s="510"/>
      <c r="AA32" s="510"/>
      <c r="AB32" s="510"/>
      <c r="AC32" s="510"/>
      <c r="AD32" s="510"/>
      <c r="AE32" s="510"/>
      <c r="AF32" s="511"/>
    </row>
    <row r="33" spans="1:32" ht="17.399999999999999" customHeight="1" thickBot="1">
      <c r="E33" s="506"/>
      <c r="F33" s="506"/>
      <c r="G33" s="506"/>
      <c r="H33" s="506"/>
      <c r="I33" s="506"/>
      <c r="J33" s="506"/>
      <c r="K33" s="506"/>
      <c r="L33" s="506"/>
      <c r="N33" s="498" t="s">
        <v>144</v>
      </c>
      <c r="O33" s="499"/>
      <c r="P33" s="499"/>
      <c r="Q33" s="499"/>
      <c r="R33" s="499"/>
      <c r="S33" s="499"/>
      <c r="T33" s="499"/>
      <c r="U33" s="500"/>
      <c r="V33" s="500"/>
      <c r="W33" s="512" t="s">
        <v>145</v>
      </c>
      <c r="X33" s="512"/>
      <c r="Y33" s="512"/>
      <c r="Z33" s="512"/>
      <c r="AA33" s="512"/>
      <c r="AB33" s="512"/>
      <c r="AC33" s="512"/>
      <c r="AD33" s="512"/>
      <c r="AE33" s="512"/>
      <c r="AF33" s="513"/>
    </row>
    <row r="34" spans="1:32" ht="18" thickBot="1">
      <c r="E34" s="540"/>
      <c r="F34" s="540"/>
      <c r="G34" s="540"/>
      <c r="H34" s="540"/>
      <c r="I34" s="540"/>
      <c r="J34" s="540"/>
      <c r="K34" s="540"/>
      <c r="L34" s="540"/>
      <c r="N34" s="529" t="s">
        <v>146</v>
      </c>
      <c r="O34" s="530"/>
      <c r="P34" s="530"/>
      <c r="Q34" s="530"/>
      <c r="R34" s="530"/>
      <c r="S34" s="530"/>
      <c r="T34" s="530"/>
      <c r="U34" s="531"/>
      <c r="V34" s="531"/>
      <c r="W34" s="532">
        <v>1</v>
      </c>
      <c r="X34" s="532"/>
      <c r="Y34" s="532"/>
      <c r="Z34" s="532"/>
      <c r="AA34" s="532"/>
      <c r="AB34" s="532"/>
      <c r="AC34" s="532"/>
      <c r="AD34" s="532"/>
      <c r="AE34" s="532"/>
      <c r="AF34" s="533"/>
    </row>
    <row r="35" spans="1:32" ht="17.399999999999999">
      <c r="E35" s="428"/>
      <c r="F35" s="428"/>
      <c r="G35" s="428"/>
      <c r="H35" s="428"/>
      <c r="I35" s="428"/>
      <c r="J35" s="428"/>
      <c r="K35" s="428"/>
      <c r="L35" s="428"/>
      <c r="N35" s="395"/>
      <c r="O35" s="395"/>
      <c r="P35" s="395"/>
      <c r="Q35" s="395"/>
      <c r="R35" s="395"/>
      <c r="S35" s="395"/>
      <c r="T35" s="395"/>
      <c r="U35" s="395"/>
      <c r="V35" s="395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</row>
    <row r="36" spans="1:32" ht="17.399999999999999">
      <c r="E36" s="428"/>
      <c r="F36" s="428"/>
      <c r="G36" s="428"/>
      <c r="H36" s="428"/>
      <c r="I36" s="428"/>
      <c r="J36" s="428"/>
      <c r="K36" s="540" t="s">
        <v>147</v>
      </c>
      <c r="L36" s="540"/>
      <c r="M36" s="540"/>
      <c r="N36" s="540"/>
      <c r="O36" s="540"/>
      <c r="P36" s="540"/>
      <c r="Q36" s="540"/>
      <c r="R36" s="395"/>
      <c r="S36" s="395"/>
      <c r="T36" s="395"/>
      <c r="U36" s="395"/>
      <c r="V36" s="395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</row>
    <row r="37" spans="1:32" ht="5.4" customHeight="1">
      <c r="C37" s="397"/>
    </row>
    <row r="38" spans="1:32" ht="12" customHeight="1"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</row>
    <row r="39" spans="1:32">
      <c r="C39" s="542" t="s">
        <v>163</v>
      </c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</row>
    <row r="40" spans="1:32" ht="16.2" thickBot="1"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</row>
    <row r="41" spans="1:32" s="402" customFormat="1" ht="16.2" customHeight="1" thickBot="1">
      <c r="A41" s="399"/>
      <c r="B41" s="543"/>
      <c r="C41" s="543"/>
      <c r="D41" s="400"/>
      <c r="E41" s="432"/>
      <c r="F41" s="544" t="s">
        <v>148</v>
      </c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6"/>
      <c r="AA41" s="547" t="s">
        <v>149</v>
      </c>
      <c r="AB41" s="548"/>
      <c r="AC41" s="549"/>
      <c r="AD41" s="553" t="s">
        <v>150</v>
      </c>
      <c r="AE41" s="554"/>
      <c r="AF41" s="555"/>
    </row>
    <row r="42" spans="1:32" ht="16.2" thickBot="1">
      <c r="B42" s="557" t="s">
        <v>151</v>
      </c>
      <c r="C42" s="512"/>
      <c r="D42" s="512"/>
      <c r="E42" s="513"/>
      <c r="F42" s="512" t="s">
        <v>8</v>
      </c>
      <c r="G42" s="512"/>
      <c r="H42" s="513"/>
      <c r="I42" s="557" t="s">
        <v>9</v>
      </c>
      <c r="J42" s="512"/>
      <c r="K42" s="513"/>
      <c r="L42" s="557" t="s">
        <v>10</v>
      </c>
      <c r="M42" s="512"/>
      <c r="N42" s="513"/>
      <c r="O42" s="557" t="s">
        <v>11</v>
      </c>
      <c r="P42" s="512"/>
      <c r="Q42" s="513"/>
      <c r="R42" s="557" t="s">
        <v>12</v>
      </c>
      <c r="S42" s="512"/>
      <c r="T42" s="513"/>
      <c r="U42" s="557" t="s">
        <v>13</v>
      </c>
      <c r="V42" s="512"/>
      <c r="W42" s="513"/>
      <c r="X42" s="557" t="s">
        <v>14</v>
      </c>
      <c r="Y42" s="512"/>
      <c r="Z42" s="513"/>
      <c r="AA42" s="550"/>
      <c r="AB42" s="551"/>
      <c r="AC42" s="552"/>
      <c r="AD42" s="556"/>
      <c r="AE42" s="532"/>
      <c r="AF42" s="533"/>
    </row>
    <row r="43" spans="1:32" s="404" customFormat="1" ht="54" customHeight="1" thickBot="1">
      <c r="A43" s="403"/>
      <c r="B43" s="534" t="str">
        <f>IF(' I'!C10="","",' I'!C10)</f>
        <v>Daniel GLAVEVSKI ZHOU (17)</v>
      </c>
      <c r="C43" s="535"/>
      <c r="D43" s="535"/>
      <c r="E43" s="536"/>
      <c r="F43" s="537" t="str">
        <f>IF(' I'!F10="","",' I'!F10)</f>
        <v/>
      </c>
      <c r="G43" s="538"/>
      <c r="H43" s="539"/>
      <c r="I43" s="537" t="str">
        <f>IF(' I'!H10="","",' I'!H10)</f>
        <v/>
      </c>
      <c r="J43" s="538"/>
      <c r="K43" s="539"/>
      <c r="L43" s="537" t="str">
        <f>IF(' I'!J10="","",' I'!J10)</f>
        <v/>
      </c>
      <c r="M43" s="538"/>
      <c r="N43" s="539"/>
      <c r="O43" s="537" t="str">
        <f>IF(' I'!L10="","",' I'!L10)</f>
        <v/>
      </c>
      <c r="P43" s="538"/>
      <c r="Q43" s="539"/>
      <c r="R43" s="537" t="str">
        <f>IF(' I'!N10="","",' I'!N10)</f>
        <v/>
      </c>
      <c r="S43" s="538"/>
      <c r="T43" s="539"/>
      <c r="U43" s="537" t="str">
        <f>IF(' I'!P10="","",' I'!P10)</f>
        <v/>
      </c>
      <c r="V43" s="538"/>
      <c r="W43" s="539"/>
      <c r="X43" s="537" t="str">
        <f>IF(' I'!R10="","",' I'!R10)</f>
        <v/>
      </c>
      <c r="Y43" s="538"/>
      <c r="Z43" s="539"/>
      <c r="AA43" s="512" t="str">
        <f>IF(F43="","",SUMPRODUCT(--(F43:Z43&gt;F44:Z44)))</f>
        <v/>
      </c>
      <c r="AB43" s="512"/>
      <c r="AC43" s="513"/>
      <c r="AD43" s="593"/>
      <c r="AE43" s="594"/>
      <c r="AF43" s="595"/>
    </row>
    <row r="44" spans="1:32" s="404" customFormat="1" ht="54" customHeight="1" thickBot="1">
      <c r="A44" s="403"/>
      <c r="B44" s="534" t="str">
        <f>IF(' I'!E10="","",' I'!E10)</f>
        <v/>
      </c>
      <c r="C44" s="535"/>
      <c r="D44" s="535"/>
      <c r="E44" s="536"/>
      <c r="F44" s="537" t="str">
        <f>IF(' I'!G10="","",' I'!G10)</f>
        <v/>
      </c>
      <c r="G44" s="538"/>
      <c r="H44" s="539"/>
      <c r="I44" s="537" t="str">
        <f>IF(' I'!I10="","",' I'!I10)</f>
        <v/>
      </c>
      <c r="J44" s="538"/>
      <c r="K44" s="539"/>
      <c r="L44" s="537" t="str">
        <f>IF(' I'!K10="","",' I'!K10)</f>
        <v/>
      </c>
      <c r="M44" s="538"/>
      <c r="N44" s="539"/>
      <c r="O44" s="537" t="str">
        <f>IF(' I'!M10="","",' I'!M10)</f>
        <v/>
      </c>
      <c r="P44" s="538"/>
      <c r="Q44" s="539"/>
      <c r="R44" s="537" t="str">
        <f>IF(' I'!O10="","",' I'!O10)</f>
        <v/>
      </c>
      <c r="S44" s="538"/>
      <c r="T44" s="539"/>
      <c r="U44" s="537" t="str">
        <f>IF(' I'!Q10="","",' I'!Q10)</f>
        <v/>
      </c>
      <c r="V44" s="538"/>
      <c r="W44" s="539"/>
      <c r="X44" s="537" t="str">
        <f>IF(' I'!S10="","",' I'!S10)</f>
        <v/>
      </c>
      <c r="Y44" s="538"/>
      <c r="Z44" s="539"/>
      <c r="AA44" s="512" t="str">
        <f>IF(F44="","",SUMPRODUCT(--(F44:Z44&gt;F43:Z43)))</f>
        <v/>
      </c>
      <c r="AB44" s="512"/>
      <c r="AC44" s="513"/>
      <c r="AD44" s="558"/>
      <c r="AE44" s="559"/>
      <c r="AF44" s="560"/>
    </row>
    <row r="45" spans="1:32" s="404" customFormat="1" ht="32.4" customHeight="1" thickBot="1">
      <c r="A45" s="403"/>
      <c r="B45" s="432"/>
      <c r="C45" s="405"/>
      <c r="D45" s="405"/>
      <c r="E45" s="405"/>
      <c r="F45" s="405"/>
      <c r="G45" s="431"/>
      <c r="H45" s="405"/>
      <c r="I45" s="405"/>
      <c r="J45" s="431"/>
      <c r="K45" s="405"/>
      <c r="L45" s="405"/>
      <c r="M45" s="431"/>
      <c r="N45" s="405"/>
      <c r="O45" s="405"/>
      <c r="P45" s="405"/>
      <c r="Q45" s="405"/>
      <c r="R45" s="405"/>
      <c r="S45" s="405"/>
      <c r="T45" s="405"/>
      <c r="U45" s="405"/>
      <c r="V45" s="431"/>
      <c r="W45" s="405"/>
      <c r="X45" s="405"/>
      <c r="Y45" s="431"/>
      <c r="Z45" s="405"/>
      <c r="AA45" s="561" t="s">
        <v>152</v>
      </c>
      <c r="AB45" s="561"/>
      <c r="AC45" s="561"/>
      <c r="AD45" s="561"/>
      <c r="AE45" s="561"/>
      <c r="AF45" s="561"/>
    </row>
    <row r="46" spans="1:32" s="404" customFormat="1" ht="32.4" customHeight="1" thickBot="1">
      <c r="A46" s="403"/>
      <c r="B46" s="432"/>
      <c r="C46" s="407" t="s">
        <v>153</v>
      </c>
      <c r="D46" s="562" t="str">
        <f>IF(AA43="","",IF(AA43&gt;AA44,B43,B44))</f>
        <v/>
      </c>
      <c r="E46" s="563"/>
      <c r="F46" s="563"/>
      <c r="G46" s="563"/>
      <c r="H46" s="563"/>
      <c r="I46" s="564"/>
      <c r="J46" s="565" t="s">
        <v>154</v>
      </c>
      <c r="K46" s="566"/>
      <c r="L46" s="566"/>
      <c r="M46" s="566"/>
      <c r="N46" s="567"/>
      <c r="O46" s="589" t="str">
        <f>IF(AA43="","",MAX(AA43:AC44))</f>
        <v/>
      </c>
      <c r="P46" s="590"/>
      <c r="Q46" s="430" t="s">
        <v>155</v>
      </c>
      <c r="R46" s="590" t="str">
        <f>IF(AA43="","",MIN(AA43:AC44))</f>
        <v/>
      </c>
      <c r="S46" s="591"/>
      <c r="T46" s="405"/>
      <c r="U46" s="405"/>
      <c r="V46" s="431"/>
      <c r="W46" s="405"/>
      <c r="X46" s="405"/>
      <c r="Y46" s="431"/>
      <c r="Z46" s="405"/>
      <c r="AA46" s="431"/>
      <c r="AB46" s="431"/>
      <c r="AC46" s="431"/>
      <c r="AD46" s="409"/>
      <c r="AE46" s="409"/>
      <c r="AF46" s="409"/>
    </row>
    <row r="47" spans="1:32" s="404" customFormat="1" ht="16.2" customHeight="1">
      <c r="A47" s="403"/>
      <c r="B47" s="432"/>
      <c r="C47" s="431"/>
      <c r="D47" s="405"/>
      <c r="E47" s="405"/>
      <c r="F47" s="405"/>
      <c r="G47" s="405"/>
      <c r="H47" s="405"/>
      <c r="I47" s="405"/>
      <c r="J47" s="431"/>
      <c r="K47" s="431"/>
      <c r="L47" s="431"/>
      <c r="M47" s="431"/>
      <c r="N47" s="431"/>
      <c r="O47" s="409"/>
      <c r="P47" s="409"/>
      <c r="Q47" s="409"/>
      <c r="R47" s="409"/>
      <c r="S47" s="409"/>
      <c r="T47" s="405"/>
      <c r="U47" s="405"/>
      <c r="V47" s="431"/>
      <c r="W47" s="405"/>
      <c r="X47" s="405"/>
      <c r="Y47" s="431"/>
      <c r="Z47" s="405"/>
      <c r="AA47" s="431"/>
      <c r="AB47" s="431"/>
      <c r="AC47" s="431"/>
      <c r="AD47" s="409"/>
      <c r="AE47" s="409"/>
      <c r="AF47" s="409"/>
    </row>
    <row r="48" spans="1:32" s="404" customFormat="1" ht="19.95" customHeight="1" thickBot="1">
      <c r="A48" s="403"/>
      <c r="B48" s="432"/>
      <c r="C48" s="592" t="s">
        <v>156</v>
      </c>
      <c r="D48" s="592"/>
      <c r="E48" s="592"/>
      <c r="F48" s="592"/>
      <c r="G48" s="592"/>
      <c r="H48" s="592"/>
      <c r="I48" s="592"/>
      <c r="J48" s="592"/>
      <c r="K48" s="592"/>
      <c r="L48" s="592" t="s">
        <v>157</v>
      </c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  <c r="AC48" s="592"/>
      <c r="AD48" s="592"/>
      <c r="AE48" s="409"/>
      <c r="AF48" s="409"/>
    </row>
    <row r="49" spans="1:32" s="404" customFormat="1" ht="13.95" customHeight="1">
      <c r="A49" s="403"/>
      <c r="B49" s="432"/>
      <c r="C49" s="568"/>
      <c r="D49" s="569"/>
      <c r="E49" s="569"/>
      <c r="F49" s="574" t="s">
        <v>150</v>
      </c>
      <c r="G49" s="574"/>
      <c r="H49" s="574"/>
      <c r="I49" s="574"/>
      <c r="J49" s="574"/>
      <c r="K49" s="575"/>
      <c r="L49" s="580"/>
      <c r="M49" s="581"/>
      <c r="N49" s="581"/>
      <c r="O49" s="581"/>
      <c r="P49" s="581"/>
      <c r="Q49" s="581"/>
      <c r="R49" s="581"/>
      <c r="S49" s="581"/>
      <c r="T49" s="581"/>
      <c r="U49" s="581"/>
      <c r="V49" s="581"/>
      <c r="W49" s="581"/>
      <c r="X49" s="581"/>
      <c r="Y49" s="574" t="s">
        <v>150</v>
      </c>
      <c r="Z49" s="574"/>
      <c r="AA49" s="574"/>
      <c r="AB49" s="574"/>
      <c r="AC49" s="574"/>
      <c r="AD49" s="575"/>
      <c r="AE49" s="409"/>
      <c r="AF49" s="409"/>
    </row>
    <row r="50" spans="1:32" s="404" customFormat="1" ht="13.95" customHeight="1">
      <c r="A50" s="403"/>
      <c r="B50" s="432"/>
      <c r="C50" s="570"/>
      <c r="D50" s="571"/>
      <c r="E50" s="571"/>
      <c r="F50" s="576"/>
      <c r="G50" s="576"/>
      <c r="H50" s="576"/>
      <c r="I50" s="576"/>
      <c r="J50" s="576"/>
      <c r="K50" s="577"/>
      <c r="L50" s="582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76"/>
      <c r="Z50" s="576"/>
      <c r="AA50" s="576"/>
      <c r="AB50" s="576"/>
      <c r="AC50" s="576"/>
      <c r="AD50" s="577"/>
      <c r="AE50" s="409"/>
      <c r="AF50" s="409"/>
    </row>
    <row r="51" spans="1:32" ht="13.95" customHeight="1" thickBot="1">
      <c r="C51" s="572"/>
      <c r="D51" s="573"/>
      <c r="E51" s="573"/>
      <c r="F51" s="578"/>
      <c r="G51" s="578"/>
      <c r="H51" s="578"/>
      <c r="I51" s="578"/>
      <c r="J51" s="578"/>
      <c r="K51" s="579"/>
      <c r="L51" s="584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78"/>
      <c r="Z51" s="578"/>
      <c r="AA51" s="578"/>
      <c r="AB51" s="578"/>
      <c r="AC51" s="578"/>
      <c r="AD51" s="579"/>
    </row>
    <row r="52" spans="1:32" ht="9.75" customHeight="1">
      <c r="G52" s="429"/>
      <c r="H52" s="429"/>
      <c r="I52" s="429"/>
      <c r="J52" s="429"/>
      <c r="K52" s="410"/>
      <c r="L52" s="410"/>
      <c r="M52" s="410"/>
      <c r="N52" s="410"/>
      <c r="O52" s="410"/>
      <c r="P52" s="410"/>
      <c r="Q52" s="410"/>
      <c r="R52" s="410"/>
      <c r="S52" s="410"/>
      <c r="T52" s="410"/>
      <c r="U52" s="410"/>
      <c r="X52" s="410"/>
      <c r="Y52" s="410"/>
      <c r="Z52" s="410"/>
      <c r="AA52" s="410"/>
      <c r="AB52" s="410"/>
      <c r="AC52" s="410"/>
      <c r="AD52" s="410"/>
      <c r="AE52" s="410"/>
      <c r="AF52" s="410"/>
    </row>
    <row r="53" spans="1:32" ht="19.2" customHeight="1" thickBot="1">
      <c r="B53" s="432"/>
      <c r="C53" s="412"/>
      <c r="D53" s="411"/>
      <c r="E53" s="412"/>
      <c r="F53" s="413"/>
      <c r="G53" s="413"/>
      <c r="H53" s="413"/>
      <c r="I53" s="413"/>
      <c r="J53" s="413"/>
      <c r="K53" s="413"/>
      <c r="L53" s="413"/>
      <c r="M53" s="413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515"/>
      <c r="Z53" s="515"/>
      <c r="AA53" s="515"/>
      <c r="AB53" s="515"/>
      <c r="AC53" s="515"/>
      <c r="AD53" s="515"/>
      <c r="AE53" s="515"/>
      <c r="AF53" s="515"/>
    </row>
    <row r="54" spans="1:32" ht="22.5" customHeight="1" thickBot="1">
      <c r="B54" s="432"/>
      <c r="C54" s="412"/>
      <c r="D54" s="414" t="s">
        <v>158</v>
      </c>
      <c r="E54" s="516" t="s">
        <v>159</v>
      </c>
      <c r="F54" s="516"/>
      <c r="G54" s="516"/>
      <c r="H54" s="516"/>
      <c r="I54" s="516"/>
      <c r="J54" s="516"/>
      <c r="K54" s="516"/>
      <c r="L54" s="516"/>
      <c r="M54" s="516"/>
      <c r="N54" s="516" t="s">
        <v>160</v>
      </c>
      <c r="O54" s="516"/>
      <c r="P54" s="516"/>
      <c r="Q54" s="516"/>
      <c r="R54" s="516"/>
      <c r="S54" s="516"/>
      <c r="T54" s="516"/>
      <c r="U54" s="516"/>
      <c r="V54" s="516"/>
      <c r="W54" s="516"/>
      <c r="X54" s="517"/>
      <c r="Y54" s="518"/>
      <c r="Z54" s="518"/>
      <c r="AA54" s="518"/>
      <c r="AB54" s="518"/>
      <c r="AC54" s="518"/>
      <c r="AD54" s="518"/>
      <c r="AE54" s="518"/>
      <c r="AF54" s="518"/>
    </row>
    <row r="55" spans="1:32" ht="22.5" customHeight="1">
      <c r="B55" s="432"/>
      <c r="C55" s="412"/>
      <c r="D55" s="415"/>
      <c r="E55" s="519"/>
      <c r="F55" s="519"/>
      <c r="G55" s="519"/>
      <c r="H55" s="519"/>
      <c r="I55" s="519"/>
      <c r="J55" s="519"/>
      <c r="K55" s="519"/>
      <c r="L55" s="519"/>
      <c r="M55" s="520"/>
      <c r="N55" s="521"/>
      <c r="O55" s="522"/>
      <c r="P55" s="522"/>
      <c r="Q55" s="522"/>
      <c r="R55" s="522"/>
      <c r="S55" s="522"/>
      <c r="T55" s="522"/>
      <c r="U55" s="522"/>
      <c r="V55" s="522"/>
      <c r="W55" s="522"/>
      <c r="X55" s="523"/>
      <c r="Y55" s="518"/>
      <c r="Z55" s="518"/>
      <c r="AA55" s="518"/>
      <c r="AB55" s="518"/>
      <c r="AC55" s="518"/>
      <c r="AD55" s="518"/>
      <c r="AE55" s="518"/>
      <c r="AF55" s="518"/>
    </row>
    <row r="56" spans="1:32" s="391" customFormat="1" ht="22.5" customHeight="1" thickBot="1">
      <c r="A56" s="389"/>
      <c r="B56" s="432"/>
      <c r="C56" s="412"/>
      <c r="D56" s="416"/>
      <c r="E56" s="524"/>
      <c r="F56" s="524"/>
      <c r="G56" s="524"/>
      <c r="H56" s="524"/>
      <c r="I56" s="524"/>
      <c r="J56" s="524"/>
      <c r="K56" s="524"/>
      <c r="L56" s="524"/>
      <c r="M56" s="525"/>
      <c r="N56" s="526"/>
      <c r="O56" s="527"/>
      <c r="P56" s="527"/>
      <c r="Q56" s="527"/>
      <c r="R56" s="527"/>
      <c r="S56" s="527"/>
      <c r="T56" s="527"/>
      <c r="U56" s="527"/>
      <c r="V56" s="527"/>
      <c r="W56" s="527"/>
      <c r="X56" s="528"/>
      <c r="Y56" s="413"/>
      <c r="Z56" s="413"/>
      <c r="AA56" s="413"/>
      <c r="AB56" s="413"/>
      <c r="AC56" s="413"/>
      <c r="AD56" s="413"/>
      <c r="AE56" s="413"/>
      <c r="AF56" s="413"/>
    </row>
    <row r="57" spans="1:32" s="391" customFormat="1" ht="16.2" thickBot="1">
      <c r="A57" s="389">
        <v>1</v>
      </c>
      <c r="B57" s="390"/>
      <c r="D57" s="390"/>
      <c r="K57" s="390"/>
      <c r="AF57" s="391">
        <v>3</v>
      </c>
    </row>
    <row r="58" spans="1:32" ht="16.2" thickBot="1">
      <c r="N58" s="493" t="s">
        <v>140</v>
      </c>
      <c r="O58" s="494"/>
      <c r="P58" s="494"/>
      <c r="Q58" s="494"/>
      <c r="R58" s="494"/>
      <c r="S58" s="494"/>
      <c r="T58" s="494"/>
      <c r="U58" s="495"/>
      <c r="V58" s="495"/>
      <c r="W58" s="496" t="s">
        <v>141</v>
      </c>
      <c r="X58" s="496"/>
      <c r="Y58" s="496"/>
      <c r="Z58" s="496"/>
      <c r="AA58" s="496"/>
      <c r="AB58" s="496"/>
      <c r="AC58" s="496"/>
      <c r="AD58" s="496"/>
      <c r="AE58" s="496"/>
      <c r="AF58" s="497"/>
    </row>
    <row r="59" spans="1:32" ht="16.2" thickBot="1">
      <c r="N59" s="498" t="s">
        <v>142</v>
      </c>
      <c r="O59" s="499"/>
      <c r="P59" s="499"/>
      <c r="Q59" s="499"/>
      <c r="R59" s="499"/>
      <c r="S59" s="499"/>
      <c r="T59" s="499"/>
      <c r="U59" s="500"/>
      <c r="V59" s="500"/>
      <c r="W59" s="417">
        <v>9</v>
      </c>
      <c r="X59" s="501" t="s">
        <v>161</v>
      </c>
      <c r="Y59" s="501"/>
      <c r="Z59" s="502">
        <v>2020</v>
      </c>
      <c r="AA59" s="502"/>
      <c r="AB59" s="503"/>
      <c r="AC59" s="503"/>
      <c r="AD59" s="504"/>
      <c r="AE59" s="502"/>
      <c r="AF59" s="505"/>
    </row>
    <row r="60" spans="1:32" ht="17.399999999999999" customHeight="1" thickBot="1">
      <c r="E60" s="506"/>
      <c r="F60" s="506"/>
      <c r="G60" s="506"/>
      <c r="H60" s="506"/>
      <c r="I60" s="506"/>
      <c r="J60" s="506"/>
      <c r="K60" s="506"/>
      <c r="L60" s="506"/>
      <c r="N60" s="507" t="s">
        <v>143</v>
      </c>
      <c r="O60" s="508"/>
      <c r="P60" s="508"/>
      <c r="Q60" s="508"/>
      <c r="R60" s="508"/>
      <c r="S60" s="508"/>
      <c r="T60" s="508"/>
      <c r="U60" s="509"/>
      <c r="V60" s="509"/>
      <c r="W60" s="510" t="s">
        <v>162</v>
      </c>
      <c r="X60" s="510"/>
      <c r="Y60" s="510"/>
      <c r="Z60" s="510"/>
      <c r="AA60" s="510"/>
      <c r="AB60" s="510"/>
      <c r="AC60" s="510"/>
      <c r="AD60" s="510"/>
      <c r="AE60" s="510"/>
      <c r="AF60" s="511"/>
    </row>
    <row r="61" spans="1:32" ht="17.399999999999999" customHeight="1" thickBot="1">
      <c r="E61" s="506"/>
      <c r="F61" s="506"/>
      <c r="G61" s="506"/>
      <c r="H61" s="506"/>
      <c r="I61" s="506"/>
      <c r="J61" s="506"/>
      <c r="K61" s="506"/>
      <c r="L61" s="506"/>
      <c r="N61" s="498" t="s">
        <v>144</v>
      </c>
      <c r="O61" s="499"/>
      <c r="P61" s="499"/>
      <c r="Q61" s="499"/>
      <c r="R61" s="499"/>
      <c r="S61" s="499"/>
      <c r="T61" s="499"/>
      <c r="U61" s="500"/>
      <c r="V61" s="500"/>
      <c r="W61" s="512" t="s">
        <v>164</v>
      </c>
      <c r="X61" s="512"/>
      <c r="Y61" s="512"/>
      <c r="Z61" s="512"/>
      <c r="AA61" s="512"/>
      <c r="AB61" s="512"/>
      <c r="AC61" s="512"/>
      <c r="AD61" s="512"/>
      <c r="AE61" s="512"/>
      <c r="AF61" s="513"/>
    </row>
    <row r="62" spans="1:32" ht="18" thickBot="1">
      <c r="E62" s="540"/>
      <c r="F62" s="540"/>
      <c r="G62" s="540"/>
      <c r="H62" s="540"/>
      <c r="I62" s="540"/>
      <c r="J62" s="540"/>
      <c r="K62" s="540"/>
      <c r="L62" s="540"/>
      <c r="N62" s="529" t="s">
        <v>146</v>
      </c>
      <c r="O62" s="530"/>
      <c r="P62" s="530"/>
      <c r="Q62" s="530"/>
      <c r="R62" s="530"/>
      <c r="S62" s="530"/>
      <c r="T62" s="530"/>
      <c r="U62" s="531"/>
      <c r="V62" s="531"/>
      <c r="W62" s="532">
        <v>1</v>
      </c>
      <c r="X62" s="532"/>
      <c r="Y62" s="532"/>
      <c r="Z62" s="532"/>
      <c r="AA62" s="532"/>
      <c r="AB62" s="532"/>
      <c r="AC62" s="532"/>
      <c r="AD62" s="532"/>
      <c r="AE62" s="532"/>
      <c r="AF62" s="533"/>
    </row>
    <row r="63" spans="1:32" ht="17.399999999999999">
      <c r="E63" s="428"/>
      <c r="F63" s="428"/>
      <c r="G63" s="428"/>
      <c r="H63" s="428"/>
      <c r="I63" s="428"/>
      <c r="J63" s="428"/>
      <c r="K63" s="428"/>
      <c r="L63" s="428"/>
      <c r="N63" s="395"/>
      <c r="O63" s="395"/>
      <c r="P63" s="395"/>
      <c r="Q63" s="395"/>
      <c r="R63" s="395"/>
      <c r="S63" s="395"/>
      <c r="T63" s="395"/>
      <c r="U63" s="395"/>
      <c r="V63" s="395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</row>
    <row r="64" spans="1:32" ht="17.399999999999999">
      <c r="E64" s="428"/>
      <c r="F64" s="428"/>
      <c r="G64" s="428"/>
      <c r="H64" s="428"/>
      <c r="I64" s="428"/>
      <c r="J64" s="428"/>
      <c r="K64" s="540" t="s">
        <v>147</v>
      </c>
      <c r="L64" s="540"/>
      <c r="M64" s="540"/>
      <c r="N64" s="540"/>
      <c r="O64" s="540"/>
      <c r="P64" s="540"/>
      <c r="Q64" s="540"/>
      <c r="R64" s="395"/>
      <c r="S64" s="395"/>
      <c r="T64" s="395"/>
      <c r="U64" s="395"/>
      <c r="V64" s="395"/>
      <c r="W64" s="427"/>
      <c r="X64" s="427"/>
      <c r="Y64" s="427"/>
      <c r="Z64" s="427"/>
      <c r="AA64" s="427"/>
      <c r="AB64" s="427"/>
      <c r="AC64" s="427"/>
      <c r="AD64" s="427"/>
      <c r="AE64" s="427"/>
      <c r="AF64" s="427"/>
    </row>
    <row r="65" spans="1:32" ht="5.4" customHeight="1">
      <c r="C65" s="397"/>
    </row>
    <row r="66" spans="1:32" ht="12" customHeight="1">
      <c r="B66" s="541"/>
      <c r="C66" s="541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</row>
    <row r="67" spans="1:32">
      <c r="C67" s="542" t="s">
        <v>163</v>
      </c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</row>
    <row r="68" spans="1:32" ht="16.2" thickBot="1"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</row>
    <row r="69" spans="1:32" s="402" customFormat="1" ht="16.2" customHeight="1" thickBot="1">
      <c r="A69" s="399"/>
      <c r="B69" s="543"/>
      <c r="C69" s="543"/>
      <c r="D69" s="400"/>
      <c r="E69" s="432"/>
      <c r="F69" s="544" t="s">
        <v>148</v>
      </c>
      <c r="G69" s="545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6"/>
      <c r="AA69" s="547" t="s">
        <v>149</v>
      </c>
      <c r="AB69" s="548"/>
      <c r="AC69" s="549"/>
      <c r="AD69" s="553" t="s">
        <v>150</v>
      </c>
      <c r="AE69" s="554"/>
      <c r="AF69" s="555"/>
    </row>
    <row r="70" spans="1:32" ht="16.2" thickBot="1">
      <c r="B70" s="557" t="s">
        <v>151</v>
      </c>
      <c r="C70" s="512"/>
      <c r="D70" s="512"/>
      <c r="E70" s="513"/>
      <c r="F70" s="512" t="s">
        <v>8</v>
      </c>
      <c r="G70" s="512"/>
      <c r="H70" s="513"/>
      <c r="I70" s="557" t="s">
        <v>9</v>
      </c>
      <c r="J70" s="512"/>
      <c r="K70" s="513"/>
      <c r="L70" s="557" t="s">
        <v>10</v>
      </c>
      <c r="M70" s="512"/>
      <c r="N70" s="513"/>
      <c r="O70" s="557" t="s">
        <v>11</v>
      </c>
      <c r="P70" s="512"/>
      <c r="Q70" s="513"/>
      <c r="R70" s="557" t="s">
        <v>12</v>
      </c>
      <c r="S70" s="512"/>
      <c r="T70" s="513"/>
      <c r="U70" s="557" t="s">
        <v>13</v>
      </c>
      <c r="V70" s="512"/>
      <c r="W70" s="513"/>
      <c r="X70" s="557" t="s">
        <v>14</v>
      </c>
      <c r="Y70" s="512"/>
      <c r="Z70" s="513"/>
      <c r="AA70" s="550"/>
      <c r="AB70" s="551"/>
      <c r="AC70" s="552"/>
      <c r="AD70" s="556"/>
      <c r="AE70" s="532"/>
      <c r="AF70" s="533"/>
    </row>
    <row r="71" spans="1:32" s="404" customFormat="1" ht="54" customHeight="1" thickBot="1">
      <c r="A71" s="403"/>
      <c r="B71" s="534" t="str">
        <f>IF(' I'!C13="","",' I'!C13)</f>
        <v>Fatih KARABAXHAKU (2)</v>
      </c>
      <c r="C71" s="535"/>
      <c r="D71" s="535"/>
      <c r="E71" s="536"/>
      <c r="F71" s="498">
        <f>IF(' I'!F13="","",' I'!F13)</f>
        <v>11</v>
      </c>
      <c r="G71" s="500"/>
      <c r="H71" s="598"/>
      <c r="I71" s="499">
        <f>IF(' I'!H13="","",' I'!H13)</f>
        <v>11</v>
      </c>
      <c r="J71" s="500"/>
      <c r="K71" s="599"/>
      <c r="L71" s="498">
        <f>IF(' I'!J13="","",' I'!J13)</f>
        <v>11</v>
      </c>
      <c r="M71" s="500"/>
      <c r="N71" s="598"/>
      <c r="O71" s="498" t="str">
        <f>IF(' I'!L13="","",' I'!L13)</f>
        <v/>
      </c>
      <c r="P71" s="500"/>
      <c r="Q71" s="598"/>
      <c r="R71" s="498" t="str">
        <f>IF(' I'!N13="","",' I'!N13)</f>
        <v/>
      </c>
      <c r="S71" s="500"/>
      <c r="T71" s="598"/>
      <c r="U71" s="498" t="str">
        <f>IF(' I'!P13="","",' I'!P13)</f>
        <v/>
      </c>
      <c r="V71" s="500"/>
      <c r="W71" s="598"/>
      <c r="X71" s="499" t="str">
        <f>IF(' I'!R13="","",' I'!R13)</f>
        <v/>
      </c>
      <c r="Y71" s="500"/>
      <c r="Z71" s="598"/>
      <c r="AA71" s="512">
        <f>IF(F71="","",SUMPRODUCT(--(F71:Z71&gt;F72:Z72)))</f>
        <v>3</v>
      </c>
      <c r="AB71" s="512"/>
      <c r="AC71" s="513"/>
      <c r="AD71" s="593"/>
      <c r="AE71" s="594"/>
      <c r="AF71" s="595"/>
    </row>
    <row r="72" spans="1:32" s="404" customFormat="1" ht="54" customHeight="1" thickBot="1">
      <c r="A72" s="403"/>
      <c r="B72" s="586" t="str">
        <f>IF(' I'!E13="","",' I'!E13)</f>
        <v>Daniel GLAVEVSKI ZHOU (17)</v>
      </c>
      <c r="C72" s="587"/>
      <c r="D72" s="587"/>
      <c r="E72" s="588"/>
      <c r="F72" s="529">
        <f>IF(' I'!G13="","",' I'!G13)</f>
        <v>5</v>
      </c>
      <c r="G72" s="531"/>
      <c r="H72" s="596"/>
      <c r="I72" s="530">
        <f>IF(' I'!I13="","",' I'!I13)</f>
        <v>3</v>
      </c>
      <c r="J72" s="531"/>
      <c r="K72" s="597"/>
      <c r="L72" s="529">
        <f>IF(' I'!K13="","",' I'!K13)</f>
        <v>4</v>
      </c>
      <c r="M72" s="531"/>
      <c r="N72" s="596"/>
      <c r="O72" s="529" t="str">
        <f>IF(' I'!M13="","",' I'!M13)</f>
        <v/>
      </c>
      <c r="P72" s="531"/>
      <c r="Q72" s="596"/>
      <c r="R72" s="529" t="str">
        <f>IF(' I'!O13="","",' I'!O13)</f>
        <v/>
      </c>
      <c r="S72" s="531"/>
      <c r="T72" s="596"/>
      <c r="U72" s="529" t="str">
        <f>IF(' I'!Q13="","",' I'!Q13)</f>
        <v/>
      </c>
      <c r="V72" s="531"/>
      <c r="W72" s="596"/>
      <c r="X72" s="530" t="str">
        <f>IF(' I'!S13="","",' I'!S13)</f>
        <v/>
      </c>
      <c r="Y72" s="531"/>
      <c r="Z72" s="596"/>
      <c r="AA72" s="512">
        <f>IF(F72="","",SUMPRODUCT(--(F72:Z72&gt;F71:Z71)))</f>
        <v>0</v>
      </c>
      <c r="AB72" s="512"/>
      <c r="AC72" s="513"/>
      <c r="AD72" s="558"/>
      <c r="AE72" s="559"/>
      <c r="AF72" s="560"/>
    </row>
    <row r="73" spans="1:32" s="404" customFormat="1" ht="32.4" customHeight="1" thickBot="1">
      <c r="A73" s="403"/>
      <c r="B73" s="432"/>
      <c r="C73" s="405"/>
      <c r="D73" s="405"/>
      <c r="E73" s="405"/>
      <c r="F73" s="405"/>
      <c r="G73" s="431"/>
      <c r="H73" s="405"/>
      <c r="I73" s="405"/>
      <c r="J73" s="431"/>
      <c r="K73" s="405"/>
      <c r="L73" s="405"/>
      <c r="M73" s="431"/>
      <c r="N73" s="405"/>
      <c r="O73" s="405"/>
      <c r="P73" s="405"/>
      <c r="Q73" s="405"/>
      <c r="R73" s="405"/>
      <c r="S73" s="405"/>
      <c r="T73" s="405"/>
      <c r="U73" s="405"/>
      <c r="V73" s="431"/>
      <c r="W73" s="405"/>
      <c r="X73" s="405"/>
      <c r="Y73" s="431"/>
      <c r="Z73" s="405"/>
      <c r="AA73" s="561" t="s">
        <v>152</v>
      </c>
      <c r="AB73" s="561"/>
      <c r="AC73" s="561"/>
      <c r="AD73" s="561"/>
      <c r="AE73" s="561"/>
      <c r="AF73" s="561"/>
    </row>
    <row r="74" spans="1:32" s="404" customFormat="1" ht="32.4" customHeight="1" thickBot="1">
      <c r="A74" s="403"/>
      <c r="B74" s="432"/>
      <c r="C74" s="407" t="s">
        <v>153</v>
      </c>
      <c r="D74" s="562" t="str">
        <f>IF(AA71="","",IF(AA71&gt;AA72,B71,B72))</f>
        <v>Fatih KARABAXHAKU (2)</v>
      </c>
      <c r="E74" s="563"/>
      <c r="F74" s="563"/>
      <c r="G74" s="563"/>
      <c r="H74" s="563"/>
      <c r="I74" s="564"/>
      <c r="J74" s="565" t="s">
        <v>154</v>
      </c>
      <c r="K74" s="566"/>
      <c r="L74" s="566"/>
      <c r="M74" s="566"/>
      <c r="N74" s="567"/>
      <c r="O74" s="589">
        <f>IF(AA71="","",MAX(AA71:AC72))</f>
        <v>3</v>
      </c>
      <c r="P74" s="590"/>
      <c r="Q74" s="430" t="s">
        <v>155</v>
      </c>
      <c r="R74" s="590">
        <f>IF(AA71="","",MIN(AA71:AC72))</f>
        <v>0</v>
      </c>
      <c r="S74" s="591"/>
      <c r="T74" s="405"/>
      <c r="U74" s="405"/>
      <c r="V74" s="431"/>
      <c r="W74" s="405"/>
      <c r="X74" s="405"/>
      <c r="Y74" s="431"/>
      <c r="Z74" s="405"/>
      <c r="AA74" s="431"/>
      <c r="AB74" s="431"/>
      <c r="AC74" s="431"/>
      <c r="AD74" s="409"/>
      <c r="AE74" s="409"/>
      <c r="AF74" s="409"/>
    </row>
    <row r="75" spans="1:32" s="404" customFormat="1" ht="16.2" customHeight="1">
      <c r="A75" s="403"/>
      <c r="B75" s="432"/>
      <c r="C75" s="431"/>
      <c r="D75" s="405"/>
      <c r="E75" s="405"/>
      <c r="F75" s="405"/>
      <c r="G75" s="405"/>
      <c r="H75" s="405"/>
      <c r="I75" s="405"/>
      <c r="J75" s="431"/>
      <c r="K75" s="431"/>
      <c r="L75" s="431"/>
      <c r="M75" s="431"/>
      <c r="N75" s="431"/>
      <c r="O75" s="409"/>
      <c r="P75" s="409"/>
      <c r="Q75" s="409"/>
      <c r="R75" s="409"/>
      <c r="S75" s="409"/>
      <c r="T75" s="405"/>
      <c r="U75" s="405"/>
      <c r="V75" s="431"/>
      <c r="W75" s="405"/>
      <c r="X75" s="405"/>
      <c r="Y75" s="431"/>
      <c r="Z75" s="405"/>
      <c r="AA75" s="431"/>
      <c r="AB75" s="431"/>
      <c r="AC75" s="431"/>
      <c r="AD75" s="409"/>
      <c r="AE75" s="409"/>
      <c r="AF75" s="409"/>
    </row>
    <row r="76" spans="1:32" s="404" customFormat="1" ht="19.95" customHeight="1" thickBot="1">
      <c r="A76" s="403"/>
      <c r="B76" s="432"/>
      <c r="C76" s="592" t="s">
        <v>156</v>
      </c>
      <c r="D76" s="592"/>
      <c r="E76" s="592"/>
      <c r="F76" s="592"/>
      <c r="G76" s="592"/>
      <c r="H76" s="592"/>
      <c r="I76" s="592"/>
      <c r="J76" s="592"/>
      <c r="K76" s="592"/>
      <c r="L76" s="592" t="s">
        <v>157</v>
      </c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92"/>
      <c r="Z76" s="592"/>
      <c r="AA76" s="592"/>
      <c r="AB76" s="592"/>
      <c r="AC76" s="592"/>
      <c r="AD76" s="592"/>
      <c r="AE76" s="409"/>
      <c r="AF76" s="409"/>
    </row>
    <row r="77" spans="1:32" s="404" customFormat="1" ht="13.95" customHeight="1">
      <c r="A77" s="403"/>
      <c r="B77" s="432"/>
      <c r="C77" s="568"/>
      <c r="D77" s="569"/>
      <c r="E77" s="569"/>
      <c r="F77" s="574" t="s">
        <v>150</v>
      </c>
      <c r="G77" s="574"/>
      <c r="H77" s="574"/>
      <c r="I77" s="574"/>
      <c r="J77" s="574"/>
      <c r="K77" s="575"/>
      <c r="L77" s="580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74" t="s">
        <v>150</v>
      </c>
      <c r="Z77" s="574"/>
      <c r="AA77" s="574"/>
      <c r="AB77" s="574"/>
      <c r="AC77" s="574"/>
      <c r="AD77" s="575"/>
      <c r="AE77" s="409"/>
      <c r="AF77" s="409"/>
    </row>
    <row r="78" spans="1:32" s="404" customFormat="1" ht="13.95" customHeight="1">
      <c r="A78" s="403"/>
      <c r="B78" s="432"/>
      <c r="C78" s="570"/>
      <c r="D78" s="571"/>
      <c r="E78" s="571"/>
      <c r="F78" s="576"/>
      <c r="G78" s="576"/>
      <c r="H78" s="576"/>
      <c r="I78" s="576"/>
      <c r="J78" s="576"/>
      <c r="K78" s="577"/>
      <c r="L78" s="582"/>
      <c r="M78" s="583"/>
      <c r="N78" s="583"/>
      <c r="O78" s="583"/>
      <c r="P78" s="583"/>
      <c r="Q78" s="583"/>
      <c r="R78" s="583"/>
      <c r="S78" s="583"/>
      <c r="T78" s="583"/>
      <c r="U78" s="583"/>
      <c r="V78" s="583"/>
      <c r="W78" s="583"/>
      <c r="X78" s="583"/>
      <c r="Y78" s="576"/>
      <c r="Z78" s="576"/>
      <c r="AA78" s="576"/>
      <c r="AB78" s="576"/>
      <c r="AC78" s="576"/>
      <c r="AD78" s="577"/>
      <c r="AE78" s="409"/>
      <c r="AF78" s="409"/>
    </row>
    <row r="79" spans="1:32" ht="13.95" customHeight="1" thickBot="1">
      <c r="C79" s="572"/>
      <c r="D79" s="573"/>
      <c r="E79" s="573"/>
      <c r="F79" s="578"/>
      <c r="G79" s="578"/>
      <c r="H79" s="578"/>
      <c r="I79" s="578"/>
      <c r="J79" s="578"/>
      <c r="K79" s="579"/>
      <c r="L79" s="584"/>
      <c r="M79" s="585"/>
      <c r="N79" s="585"/>
      <c r="O79" s="585"/>
      <c r="P79" s="585"/>
      <c r="Q79" s="585"/>
      <c r="R79" s="585"/>
      <c r="S79" s="585"/>
      <c r="T79" s="585"/>
      <c r="U79" s="585"/>
      <c r="V79" s="585"/>
      <c r="W79" s="585"/>
      <c r="X79" s="585"/>
      <c r="Y79" s="578"/>
      <c r="Z79" s="578"/>
      <c r="AA79" s="578"/>
      <c r="AB79" s="578"/>
      <c r="AC79" s="578"/>
      <c r="AD79" s="579"/>
    </row>
    <row r="80" spans="1:32" ht="9.75" customHeight="1">
      <c r="G80" s="429"/>
      <c r="H80" s="429"/>
      <c r="I80" s="429"/>
      <c r="J80" s="429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X80" s="410"/>
      <c r="Y80" s="410"/>
      <c r="Z80" s="410"/>
      <c r="AA80" s="410"/>
      <c r="AB80" s="410"/>
      <c r="AC80" s="410"/>
      <c r="AD80" s="410"/>
      <c r="AE80" s="410"/>
      <c r="AF80" s="410"/>
    </row>
    <row r="81" spans="1:32" ht="19.2" customHeight="1" thickBot="1">
      <c r="B81" s="432"/>
      <c r="C81" s="412"/>
      <c r="D81" s="411"/>
      <c r="E81" s="412"/>
      <c r="F81" s="413"/>
      <c r="G81" s="413"/>
      <c r="H81" s="413"/>
      <c r="I81" s="413"/>
      <c r="J81" s="413"/>
      <c r="K81" s="413"/>
      <c r="L81" s="413"/>
      <c r="M81" s="413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5"/>
      <c r="Z81" s="515"/>
      <c r="AA81" s="515"/>
      <c r="AB81" s="515"/>
      <c r="AC81" s="515"/>
      <c r="AD81" s="515"/>
      <c r="AE81" s="515"/>
      <c r="AF81" s="515"/>
    </row>
    <row r="82" spans="1:32" ht="22.5" customHeight="1" thickBot="1">
      <c r="B82" s="432"/>
      <c r="C82" s="412"/>
      <c r="D82" s="414" t="s">
        <v>158</v>
      </c>
      <c r="E82" s="516" t="s">
        <v>159</v>
      </c>
      <c r="F82" s="516"/>
      <c r="G82" s="516"/>
      <c r="H82" s="516"/>
      <c r="I82" s="516"/>
      <c r="J82" s="516"/>
      <c r="K82" s="516"/>
      <c r="L82" s="516"/>
      <c r="M82" s="516"/>
      <c r="N82" s="516" t="s">
        <v>160</v>
      </c>
      <c r="O82" s="516"/>
      <c r="P82" s="516"/>
      <c r="Q82" s="516"/>
      <c r="R82" s="516"/>
      <c r="S82" s="516"/>
      <c r="T82" s="516"/>
      <c r="U82" s="516"/>
      <c r="V82" s="516"/>
      <c r="W82" s="516"/>
      <c r="X82" s="517"/>
      <c r="Y82" s="518"/>
      <c r="Z82" s="518"/>
      <c r="AA82" s="518"/>
      <c r="AB82" s="518"/>
      <c r="AC82" s="518"/>
      <c r="AD82" s="518"/>
      <c r="AE82" s="518"/>
      <c r="AF82" s="518"/>
    </row>
    <row r="83" spans="1:32" ht="22.5" customHeight="1">
      <c r="B83" s="432"/>
      <c r="C83" s="412"/>
      <c r="D83" s="415"/>
      <c r="E83" s="519"/>
      <c r="F83" s="519"/>
      <c r="G83" s="519"/>
      <c r="H83" s="519"/>
      <c r="I83" s="519"/>
      <c r="J83" s="519"/>
      <c r="K83" s="519"/>
      <c r="L83" s="519"/>
      <c r="M83" s="520"/>
      <c r="N83" s="521"/>
      <c r="O83" s="522"/>
      <c r="P83" s="522"/>
      <c r="Q83" s="522"/>
      <c r="R83" s="522"/>
      <c r="S83" s="522"/>
      <c r="T83" s="522"/>
      <c r="U83" s="522"/>
      <c r="V83" s="522"/>
      <c r="W83" s="522"/>
      <c r="X83" s="523"/>
      <c r="Y83" s="518"/>
      <c r="Z83" s="518"/>
      <c r="AA83" s="518"/>
      <c r="AB83" s="518"/>
      <c r="AC83" s="518"/>
      <c r="AD83" s="518"/>
      <c r="AE83" s="518"/>
      <c r="AF83" s="518"/>
    </row>
    <row r="84" spans="1:32" s="391" customFormat="1" ht="22.5" customHeight="1" thickBot="1">
      <c r="A84" s="389"/>
      <c r="B84" s="432"/>
      <c r="C84" s="412"/>
      <c r="D84" s="416"/>
      <c r="E84" s="524"/>
      <c r="F84" s="524"/>
      <c r="G84" s="524"/>
      <c r="H84" s="524"/>
      <c r="I84" s="524"/>
      <c r="J84" s="524"/>
      <c r="K84" s="524"/>
      <c r="L84" s="524"/>
      <c r="M84" s="525"/>
      <c r="N84" s="526"/>
      <c r="O84" s="527"/>
      <c r="P84" s="527"/>
      <c r="Q84" s="527"/>
      <c r="R84" s="527"/>
      <c r="S84" s="527"/>
      <c r="T84" s="527"/>
      <c r="U84" s="527"/>
      <c r="V84" s="527"/>
      <c r="W84" s="527"/>
      <c r="X84" s="528"/>
      <c r="Y84" s="413"/>
      <c r="Z84" s="413"/>
      <c r="AA84" s="413"/>
      <c r="AB84" s="413"/>
      <c r="AC84" s="413"/>
      <c r="AD84" s="413"/>
      <c r="AE84" s="413"/>
      <c r="AF84" s="413"/>
    </row>
    <row r="85" spans="1:32" s="391" customFormat="1" ht="16.2" thickBot="1">
      <c r="A85" s="389">
        <v>1</v>
      </c>
      <c r="B85" s="390"/>
      <c r="D85" s="390"/>
      <c r="K85" s="390"/>
      <c r="AF85" s="391">
        <v>4</v>
      </c>
    </row>
    <row r="86" spans="1:32" ht="16.2" thickBot="1">
      <c r="N86" s="493" t="s">
        <v>140</v>
      </c>
      <c r="O86" s="494"/>
      <c r="P86" s="494"/>
      <c r="Q86" s="494"/>
      <c r="R86" s="494"/>
      <c r="S86" s="494"/>
      <c r="T86" s="494"/>
      <c r="U86" s="495"/>
      <c r="V86" s="495"/>
      <c r="W86" s="496" t="s">
        <v>141</v>
      </c>
      <c r="X86" s="496"/>
      <c r="Y86" s="496"/>
      <c r="Z86" s="496"/>
      <c r="AA86" s="496"/>
      <c r="AB86" s="496"/>
      <c r="AC86" s="496"/>
      <c r="AD86" s="496"/>
      <c r="AE86" s="496"/>
      <c r="AF86" s="497"/>
    </row>
    <row r="87" spans="1:32" ht="16.2" thickBot="1">
      <c r="N87" s="498" t="s">
        <v>142</v>
      </c>
      <c r="O87" s="499"/>
      <c r="P87" s="499"/>
      <c r="Q87" s="499"/>
      <c r="R87" s="499"/>
      <c r="S87" s="499"/>
      <c r="T87" s="499"/>
      <c r="U87" s="500"/>
      <c r="V87" s="500"/>
      <c r="W87" s="417">
        <v>9</v>
      </c>
      <c r="X87" s="501" t="s">
        <v>161</v>
      </c>
      <c r="Y87" s="501"/>
      <c r="Z87" s="502">
        <v>2020</v>
      </c>
      <c r="AA87" s="502"/>
      <c r="AB87" s="503"/>
      <c r="AC87" s="503"/>
      <c r="AD87" s="504"/>
      <c r="AE87" s="502"/>
      <c r="AF87" s="505"/>
    </row>
    <row r="88" spans="1:32" ht="17.399999999999999" customHeight="1" thickBot="1">
      <c r="E88" s="506"/>
      <c r="F88" s="506"/>
      <c r="G88" s="506"/>
      <c r="H88" s="506"/>
      <c r="I88" s="506"/>
      <c r="J88" s="506"/>
      <c r="K88" s="506"/>
      <c r="L88" s="506"/>
      <c r="N88" s="507" t="s">
        <v>143</v>
      </c>
      <c r="O88" s="508"/>
      <c r="P88" s="508"/>
      <c r="Q88" s="508"/>
      <c r="R88" s="508"/>
      <c r="S88" s="508"/>
      <c r="T88" s="508"/>
      <c r="U88" s="509"/>
      <c r="V88" s="509"/>
      <c r="W88" s="510" t="s">
        <v>162</v>
      </c>
      <c r="X88" s="510"/>
      <c r="Y88" s="510"/>
      <c r="Z88" s="510"/>
      <c r="AA88" s="510"/>
      <c r="AB88" s="510"/>
      <c r="AC88" s="510"/>
      <c r="AD88" s="510"/>
      <c r="AE88" s="510"/>
      <c r="AF88" s="511"/>
    </row>
    <row r="89" spans="1:32" ht="17.399999999999999" customHeight="1" thickBot="1">
      <c r="E89" s="506"/>
      <c r="F89" s="506"/>
      <c r="G89" s="506"/>
      <c r="H89" s="506"/>
      <c r="I89" s="506"/>
      <c r="J89" s="506"/>
      <c r="K89" s="506"/>
      <c r="L89" s="506"/>
      <c r="N89" s="498" t="s">
        <v>144</v>
      </c>
      <c r="O89" s="499"/>
      <c r="P89" s="499"/>
      <c r="Q89" s="499"/>
      <c r="R89" s="499"/>
      <c r="S89" s="499"/>
      <c r="T89" s="499"/>
      <c r="U89" s="500"/>
      <c r="V89" s="500"/>
      <c r="W89" s="512" t="s">
        <v>164</v>
      </c>
      <c r="X89" s="512"/>
      <c r="Y89" s="512"/>
      <c r="Z89" s="512"/>
      <c r="AA89" s="512"/>
      <c r="AB89" s="512"/>
      <c r="AC89" s="512"/>
      <c r="AD89" s="512"/>
      <c r="AE89" s="512"/>
      <c r="AF89" s="513"/>
    </row>
    <row r="90" spans="1:32" ht="18" thickBot="1">
      <c r="E90" s="540"/>
      <c r="F90" s="540"/>
      <c r="G90" s="540"/>
      <c r="H90" s="540"/>
      <c r="I90" s="540"/>
      <c r="J90" s="540"/>
      <c r="K90" s="540"/>
      <c r="L90" s="540"/>
      <c r="N90" s="529" t="s">
        <v>146</v>
      </c>
      <c r="O90" s="530"/>
      <c r="P90" s="530"/>
      <c r="Q90" s="530"/>
      <c r="R90" s="530"/>
      <c r="S90" s="530"/>
      <c r="T90" s="530"/>
      <c r="U90" s="531"/>
      <c r="V90" s="531"/>
      <c r="W90" s="532">
        <v>1</v>
      </c>
      <c r="X90" s="532"/>
      <c r="Y90" s="532"/>
      <c r="Z90" s="532"/>
      <c r="AA90" s="532"/>
      <c r="AB90" s="532"/>
      <c r="AC90" s="532"/>
      <c r="AD90" s="532"/>
      <c r="AE90" s="532"/>
      <c r="AF90" s="533"/>
    </row>
    <row r="91" spans="1:32" ht="17.399999999999999">
      <c r="E91" s="428"/>
      <c r="F91" s="428"/>
      <c r="G91" s="428"/>
      <c r="H91" s="428"/>
      <c r="I91" s="428"/>
      <c r="J91" s="428"/>
      <c r="K91" s="428"/>
      <c r="L91" s="428"/>
      <c r="N91" s="395"/>
      <c r="O91" s="395"/>
      <c r="P91" s="395"/>
      <c r="Q91" s="395"/>
      <c r="R91" s="395"/>
      <c r="S91" s="395"/>
      <c r="T91" s="395"/>
      <c r="U91" s="395"/>
      <c r="V91" s="395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</row>
    <row r="92" spans="1:32" ht="17.399999999999999">
      <c r="E92" s="428"/>
      <c r="F92" s="428"/>
      <c r="G92" s="428"/>
      <c r="H92" s="428"/>
      <c r="I92" s="428"/>
      <c r="J92" s="428"/>
      <c r="K92" s="540" t="s">
        <v>147</v>
      </c>
      <c r="L92" s="540"/>
      <c r="M92" s="540"/>
      <c r="N92" s="540"/>
      <c r="O92" s="540"/>
      <c r="P92" s="540"/>
      <c r="Q92" s="540"/>
      <c r="R92" s="395"/>
      <c r="S92" s="395"/>
      <c r="T92" s="395"/>
      <c r="U92" s="395"/>
      <c r="V92" s="395"/>
      <c r="W92" s="427"/>
      <c r="X92" s="427"/>
      <c r="Y92" s="427"/>
      <c r="Z92" s="427"/>
      <c r="AA92" s="427"/>
      <c r="AB92" s="427"/>
      <c r="AC92" s="427"/>
      <c r="AD92" s="427"/>
      <c r="AE92" s="427"/>
      <c r="AF92" s="427"/>
    </row>
    <row r="93" spans="1:32" ht="5.4" customHeight="1">
      <c r="C93" s="397"/>
    </row>
    <row r="94" spans="1:32" ht="12" customHeight="1">
      <c r="B94" s="541"/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541"/>
      <c r="Y94" s="541"/>
      <c r="Z94" s="541"/>
      <c r="AA94" s="541"/>
      <c r="AB94" s="541"/>
      <c r="AC94" s="541"/>
      <c r="AD94" s="541"/>
      <c r="AE94" s="541"/>
      <c r="AF94" s="541"/>
    </row>
    <row r="95" spans="1:32">
      <c r="C95" s="542" t="s">
        <v>163</v>
      </c>
      <c r="D95" s="542"/>
      <c r="E95" s="542"/>
      <c r="F95" s="542"/>
      <c r="G95" s="542"/>
      <c r="H95" s="542"/>
      <c r="I95" s="542"/>
      <c r="J95" s="542"/>
      <c r="K95" s="542"/>
      <c r="L95" s="542"/>
      <c r="M95" s="542"/>
      <c r="N95" s="542"/>
      <c r="O95" s="542"/>
      <c r="P95" s="542"/>
      <c r="Q95" s="542"/>
      <c r="R95" s="542"/>
      <c r="S95" s="542"/>
      <c r="T95" s="542"/>
      <c r="U95" s="542"/>
      <c r="V95" s="542"/>
      <c r="W95" s="542"/>
      <c r="X95" s="542"/>
      <c r="Y95" s="542"/>
      <c r="Z95" s="542"/>
      <c r="AA95" s="542"/>
      <c r="AB95" s="542"/>
      <c r="AC95" s="542"/>
      <c r="AD95" s="542"/>
      <c r="AE95" s="542"/>
      <c r="AF95" s="542"/>
    </row>
    <row r="96" spans="1:32" ht="16.2" thickBot="1"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29"/>
      <c r="AC96" s="429"/>
      <c r="AD96" s="429"/>
      <c r="AE96" s="429"/>
      <c r="AF96" s="429"/>
    </row>
    <row r="97" spans="1:32" s="402" customFormat="1" ht="16.2" customHeight="1" thickBot="1">
      <c r="A97" s="399"/>
      <c r="B97" s="543"/>
      <c r="C97" s="543"/>
      <c r="D97" s="400"/>
      <c r="E97" s="432"/>
      <c r="F97" s="544" t="s">
        <v>148</v>
      </c>
      <c r="G97" s="545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545"/>
      <c r="U97" s="545"/>
      <c r="V97" s="545"/>
      <c r="W97" s="545"/>
      <c r="X97" s="545"/>
      <c r="Y97" s="545"/>
      <c r="Z97" s="546"/>
      <c r="AA97" s="547" t="s">
        <v>149</v>
      </c>
      <c r="AB97" s="548"/>
      <c r="AC97" s="549"/>
      <c r="AD97" s="553" t="s">
        <v>150</v>
      </c>
      <c r="AE97" s="554"/>
      <c r="AF97" s="555"/>
    </row>
    <row r="98" spans="1:32" ht="16.2" thickBot="1">
      <c r="B98" s="557" t="s">
        <v>151</v>
      </c>
      <c r="C98" s="512"/>
      <c r="D98" s="512"/>
      <c r="E98" s="513"/>
      <c r="F98" s="512" t="s">
        <v>8</v>
      </c>
      <c r="G98" s="512"/>
      <c r="H98" s="513"/>
      <c r="I98" s="557" t="s">
        <v>9</v>
      </c>
      <c r="J98" s="512"/>
      <c r="K98" s="513"/>
      <c r="L98" s="557" t="s">
        <v>10</v>
      </c>
      <c r="M98" s="512"/>
      <c r="N98" s="513"/>
      <c r="O98" s="557" t="s">
        <v>11</v>
      </c>
      <c r="P98" s="512"/>
      <c r="Q98" s="513"/>
      <c r="R98" s="557" t="s">
        <v>12</v>
      </c>
      <c r="S98" s="512"/>
      <c r="T98" s="513"/>
      <c r="U98" s="557" t="s">
        <v>13</v>
      </c>
      <c r="V98" s="512"/>
      <c r="W98" s="513"/>
      <c r="X98" s="557" t="s">
        <v>14</v>
      </c>
      <c r="Y98" s="512"/>
      <c r="Z98" s="513"/>
      <c r="AA98" s="550"/>
      <c r="AB98" s="551"/>
      <c r="AC98" s="552"/>
      <c r="AD98" s="556"/>
      <c r="AE98" s="532"/>
      <c r="AF98" s="533"/>
    </row>
    <row r="99" spans="1:32" s="404" customFormat="1" ht="54" customHeight="1" thickBot="1">
      <c r="A99" s="403"/>
      <c r="B99" s="534" t="str">
        <f>IF(' I'!C14="","",' I'!C14)</f>
        <v>Elvin Cokovic (9)</v>
      </c>
      <c r="C99" s="535"/>
      <c r="D99" s="535"/>
      <c r="E99" s="536"/>
      <c r="F99" s="537" t="str">
        <f>IF(' I'!F14="","",' I'!F14)</f>
        <v/>
      </c>
      <c r="G99" s="538"/>
      <c r="H99" s="539"/>
      <c r="I99" s="537" t="str">
        <f>IF(' I'!H14="","",' I'!H14)</f>
        <v/>
      </c>
      <c r="J99" s="538"/>
      <c r="K99" s="539"/>
      <c r="L99" s="537" t="str">
        <f>IF(' I'!J14="","",' I'!J14)</f>
        <v/>
      </c>
      <c r="M99" s="538"/>
      <c r="N99" s="539"/>
      <c r="O99" s="537" t="str">
        <f>IF(' I'!L14="","",' I'!L14)</f>
        <v/>
      </c>
      <c r="P99" s="538"/>
      <c r="Q99" s="539"/>
      <c r="R99" s="537" t="str">
        <f>IF(' I'!N14="","",' I'!N14)</f>
        <v/>
      </c>
      <c r="S99" s="538"/>
      <c r="T99" s="539"/>
      <c r="U99" s="537" t="str">
        <f>IF(' I'!P14="","",' I'!P14)</f>
        <v/>
      </c>
      <c r="V99" s="538"/>
      <c r="W99" s="539"/>
      <c r="X99" s="537" t="str">
        <f>IF(' I'!R14="","",' I'!R14)</f>
        <v/>
      </c>
      <c r="Y99" s="538"/>
      <c r="Z99" s="539"/>
      <c r="AA99" s="557" t="str">
        <f>IF(F99="","",SUMPRODUCT(--(F99:Z99&gt;F100:Z100)))</f>
        <v/>
      </c>
      <c r="AB99" s="512"/>
      <c r="AC99" s="513"/>
      <c r="AD99" s="593"/>
      <c r="AE99" s="594"/>
      <c r="AF99" s="595"/>
    </row>
    <row r="100" spans="1:32" s="404" customFormat="1" ht="54" customHeight="1" thickBot="1">
      <c r="A100" s="403"/>
      <c r="B100" s="586" t="str">
        <f>IF(' I'!E14="","",' I'!E14)</f>
        <v/>
      </c>
      <c r="C100" s="587"/>
      <c r="D100" s="587"/>
      <c r="E100" s="588"/>
      <c r="F100" s="537" t="str">
        <f>IF(' I'!G14="","",' I'!G14)</f>
        <v/>
      </c>
      <c r="G100" s="538"/>
      <c r="H100" s="539"/>
      <c r="I100" s="537" t="str">
        <f>IF(' I'!I14="","",' I'!I14)</f>
        <v/>
      </c>
      <c r="J100" s="538"/>
      <c r="K100" s="539"/>
      <c r="L100" s="537" t="str">
        <f>IF(' I'!K14="","",' I'!K14)</f>
        <v/>
      </c>
      <c r="M100" s="538"/>
      <c r="N100" s="539"/>
      <c r="O100" s="537" t="str">
        <f>IF(' I'!M14="","",' I'!M14)</f>
        <v/>
      </c>
      <c r="P100" s="538"/>
      <c r="Q100" s="539"/>
      <c r="R100" s="537" t="str">
        <f>IF(' I'!O14="","",' I'!O14)</f>
        <v/>
      </c>
      <c r="S100" s="538"/>
      <c r="T100" s="539"/>
      <c r="U100" s="537" t="str">
        <f>IF(' I'!Q14="","",' I'!Q14)</f>
        <v/>
      </c>
      <c r="V100" s="538"/>
      <c r="W100" s="539"/>
      <c r="X100" s="537" t="str">
        <f>IF(' I'!S14="","",' I'!S14)</f>
        <v/>
      </c>
      <c r="Y100" s="538"/>
      <c r="Z100" s="539"/>
      <c r="AA100" s="557" t="str">
        <f>IF(F100="","",SUMPRODUCT(--(F100:Z100&gt;F99:Z99)))</f>
        <v/>
      </c>
      <c r="AB100" s="512"/>
      <c r="AC100" s="513"/>
      <c r="AD100" s="558"/>
      <c r="AE100" s="559"/>
      <c r="AF100" s="560"/>
    </row>
    <row r="101" spans="1:32" s="404" customFormat="1" ht="32.4" customHeight="1" thickBot="1">
      <c r="A101" s="403"/>
      <c r="B101" s="432"/>
      <c r="C101" s="405"/>
      <c r="D101" s="405"/>
      <c r="E101" s="405"/>
      <c r="F101" s="405"/>
      <c r="G101" s="431"/>
      <c r="H101" s="405"/>
      <c r="I101" s="405"/>
      <c r="J101" s="431"/>
      <c r="K101" s="405"/>
      <c r="L101" s="405"/>
      <c r="M101" s="431"/>
      <c r="N101" s="405"/>
      <c r="O101" s="405"/>
      <c r="P101" s="405"/>
      <c r="Q101" s="405"/>
      <c r="R101" s="405"/>
      <c r="S101" s="405"/>
      <c r="T101" s="405"/>
      <c r="U101" s="405"/>
      <c r="V101" s="431"/>
      <c r="W101" s="405"/>
      <c r="X101" s="405"/>
      <c r="Y101" s="431"/>
      <c r="Z101" s="405"/>
      <c r="AA101" s="561" t="s">
        <v>152</v>
      </c>
      <c r="AB101" s="561"/>
      <c r="AC101" s="561"/>
      <c r="AD101" s="561"/>
      <c r="AE101" s="561"/>
      <c r="AF101" s="561"/>
    </row>
    <row r="102" spans="1:32" s="404" customFormat="1" ht="32.4" customHeight="1" thickBot="1">
      <c r="A102" s="403"/>
      <c r="B102" s="432"/>
      <c r="C102" s="407" t="s">
        <v>153</v>
      </c>
      <c r="D102" s="562" t="str">
        <f>IF(AA99="","",IF(AA99&gt;AA100,B99,B100))</f>
        <v/>
      </c>
      <c r="E102" s="563"/>
      <c r="F102" s="563"/>
      <c r="G102" s="563"/>
      <c r="H102" s="563"/>
      <c r="I102" s="564"/>
      <c r="J102" s="565" t="s">
        <v>154</v>
      </c>
      <c r="K102" s="566"/>
      <c r="L102" s="566"/>
      <c r="M102" s="566"/>
      <c r="N102" s="567"/>
      <c r="O102" s="589" t="str">
        <f>IF(AA99="","",MAX(AA99:AC100))</f>
        <v/>
      </c>
      <c r="P102" s="590"/>
      <c r="Q102" s="430" t="s">
        <v>155</v>
      </c>
      <c r="R102" s="590" t="str">
        <f>IF(AA99="","",MIN(AA99:AC100))</f>
        <v/>
      </c>
      <c r="S102" s="591"/>
      <c r="T102" s="405"/>
      <c r="U102" s="405"/>
      <c r="V102" s="431"/>
      <c r="W102" s="405"/>
      <c r="X102" s="405"/>
      <c r="Y102" s="431"/>
      <c r="Z102" s="405"/>
      <c r="AA102" s="431"/>
      <c r="AB102" s="431"/>
      <c r="AC102" s="431"/>
      <c r="AD102" s="409"/>
      <c r="AE102" s="409"/>
      <c r="AF102" s="409"/>
    </row>
    <row r="103" spans="1:32" s="404" customFormat="1" ht="16.2" customHeight="1">
      <c r="A103" s="403"/>
      <c r="B103" s="432"/>
      <c r="C103" s="431"/>
      <c r="D103" s="405"/>
      <c r="E103" s="405"/>
      <c r="F103" s="405"/>
      <c r="G103" s="405"/>
      <c r="H103" s="405"/>
      <c r="I103" s="405"/>
      <c r="J103" s="431"/>
      <c r="K103" s="431"/>
      <c r="L103" s="431"/>
      <c r="M103" s="431"/>
      <c r="N103" s="431"/>
      <c r="O103" s="409"/>
      <c r="P103" s="409"/>
      <c r="Q103" s="409"/>
      <c r="R103" s="409"/>
      <c r="S103" s="409"/>
      <c r="T103" s="405"/>
      <c r="U103" s="405"/>
      <c r="V103" s="431"/>
      <c r="W103" s="405"/>
      <c r="X103" s="405"/>
      <c r="Y103" s="431"/>
      <c r="Z103" s="405"/>
      <c r="AA103" s="431"/>
      <c r="AB103" s="431"/>
      <c r="AC103" s="431"/>
      <c r="AD103" s="409"/>
      <c r="AE103" s="409"/>
      <c r="AF103" s="409"/>
    </row>
    <row r="104" spans="1:32" s="404" customFormat="1" ht="19.95" customHeight="1" thickBot="1">
      <c r="A104" s="403"/>
      <c r="B104" s="432"/>
      <c r="C104" s="592" t="s">
        <v>156</v>
      </c>
      <c r="D104" s="592"/>
      <c r="E104" s="592"/>
      <c r="F104" s="592"/>
      <c r="G104" s="592"/>
      <c r="H104" s="592"/>
      <c r="I104" s="592"/>
      <c r="J104" s="592"/>
      <c r="K104" s="592"/>
      <c r="L104" s="592" t="s">
        <v>157</v>
      </c>
      <c r="M104" s="592"/>
      <c r="N104" s="592"/>
      <c r="O104" s="592"/>
      <c r="P104" s="592"/>
      <c r="Q104" s="592"/>
      <c r="R104" s="592"/>
      <c r="S104" s="592"/>
      <c r="T104" s="592"/>
      <c r="U104" s="592"/>
      <c r="V104" s="592"/>
      <c r="W104" s="592"/>
      <c r="X104" s="592"/>
      <c r="Y104" s="592"/>
      <c r="Z104" s="592"/>
      <c r="AA104" s="592"/>
      <c r="AB104" s="592"/>
      <c r="AC104" s="592"/>
      <c r="AD104" s="592"/>
      <c r="AE104" s="409"/>
      <c r="AF104" s="409"/>
    </row>
    <row r="105" spans="1:32" s="404" customFormat="1" ht="13.95" customHeight="1">
      <c r="A105" s="403"/>
      <c r="B105" s="432"/>
      <c r="C105" s="568"/>
      <c r="D105" s="569"/>
      <c r="E105" s="569"/>
      <c r="F105" s="574" t="s">
        <v>150</v>
      </c>
      <c r="G105" s="574"/>
      <c r="H105" s="574"/>
      <c r="I105" s="574"/>
      <c r="J105" s="574"/>
      <c r="K105" s="575"/>
      <c r="L105" s="580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74" t="s">
        <v>150</v>
      </c>
      <c r="Z105" s="574"/>
      <c r="AA105" s="574"/>
      <c r="AB105" s="574"/>
      <c r="AC105" s="574"/>
      <c r="AD105" s="575"/>
      <c r="AE105" s="409"/>
      <c r="AF105" s="409"/>
    </row>
    <row r="106" spans="1:32" s="404" customFormat="1" ht="13.95" customHeight="1">
      <c r="A106" s="403"/>
      <c r="B106" s="432"/>
      <c r="C106" s="570"/>
      <c r="D106" s="571"/>
      <c r="E106" s="571"/>
      <c r="F106" s="576"/>
      <c r="G106" s="576"/>
      <c r="H106" s="576"/>
      <c r="I106" s="576"/>
      <c r="J106" s="576"/>
      <c r="K106" s="577"/>
      <c r="L106" s="582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583"/>
      <c r="Y106" s="576"/>
      <c r="Z106" s="576"/>
      <c r="AA106" s="576"/>
      <c r="AB106" s="576"/>
      <c r="AC106" s="576"/>
      <c r="AD106" s="577"/>
      <c r="AE106" s="409"/>
      <c r="AF106" s="409"/>
    </row>
    <row r="107" spans="1:32" ht="13.95" customHeight="1" thickBot="1">
      <c r="C107" s="572"/>
      <c r="D107" s="573"/>
      <c r="E107" s="573"/>
      <c r="F107" s="578"/>
      <c r="G107" s="578"/>
      <c r="H107" s="578"/>
      <c r="I107" s="578"/>
      <c r="J107" s="578"/>
      <c r="K107" s="579"/>
      <c r="L107" s="584"/>
      <c r="M107" s="585"/>
      <c r="N107" s="585"/>
      <c r="O107" s="585"/>
      <c r="P107" s="585"/>
      <c r="Q107" s="585"/>
      <c r="R107" s="585"/>
      <c r="S107" s="585"/>
      <c r="T107" s="585"/>
      <c r="U107" s="585"/>
      <c r="V107" s="585"/>
      <c r="W107" s="585"/>
      <c r="X107" s="585"/>
      <c r="Y107" s="578"/>
      <c r="Z107" s="578"/>
      <c r="AA107" s="578"/>
      <c r="AB107" s="578"/>
      <c r="AC107" s="578"/>
      <c r="AD107" s="579"/>
    </row>
    <row r="108" spans="1:32" ht="9.75" customHeight="1">
      <c r="G108" s="429"/>
      <c r="H108" s="429"/>
      <c r="I108" s="429"/>
      <c r="J108" s="429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X108" s="410"/>
      <c r="Y108" s="410"/>
      <c r="Z108" s="410"/>
      <c r="AA108" s="410"/>
      <c r="AB108" s="410"/>
      <c r="AC108" s="410"/>
      <c r="AD108" s="410"/>
      <c r="AE108" s="410"/>
      <c r="AF108" s="410"/>
    </row>
    <row r="109" spans="1:32" ht="19.2" customHeight="1" thickBot="1">
      <c r="B109" s="432"/>
      <c r="C109" s="412"/>
      <c r="D109" s="411"/>
      <c r="E109" s="412"/>
      <c r="F109" s="413"/>
      <c r="G109" s="413"/>
      <c r="H109" s="413"/>
      <c r="I109" s="413"/>
      <c r="J109" s="413"/>
      <c r="K109" s="413"/>
      <c r="L109" s="413"/>
      <c r="M109" s="413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  <c r="X109" s="514"/>
      <c r="Y109" s="515"/>
      <c r="Z109" s="515"/>
      <c r="AA109" s="515"/>
      <c r="AB109" s="515"/>
      <c r="AC109" s="515"/>
      <c r="AD109" s="515"/>
      <c r="AE109" s="515"/>
      <c r="AF109" s="515"/>
    </row>
    <row r="110" spans="1:32" ht="22.5" customHeight="1" thickBot="1">
      <c r="B110" s="432"/>
      <c r="C110" s="412"/>
      <c r="D110" s="414" t="s">
        <v>158</v>
      </c>
      <c r="E110" s="516" t="s">
        <v>159</v>
      </c>
      <c r="F110" s="516"/>
      <c r="G110" s="516"/>
      <c r="H110" s="516"/>
      <c r="I110" s="516"/>
      <c r="J110" s="516"/>
      <c r="K110" s="516"/>
      <c r="L110" s="516"/>
      <c r="M110" s="516"/>
      <c r="N110" s="516" t="s">
        <v>160</v>
      </c>
      <c r="O110" s="516"/>
      <c r="P110" s="516"/>
      <c r="Q110" s="516"/>
      <c r="R110" s="516"/>
      <c r="S110" s="516"/>
      <c r="T110" s="516"/>
      <c r="U110" s="516"/>
      <c r="V110" s="516"/>
      <c r="W110" s="516"/>
      <c r="X110" s="517"/>
      <c r="Y110" s="518"/>
      <c r="Z110" s="518"/>
      <c r="AA110" s="518"/>
      <c r="AB110" s="518"/>
      <c r="AC110" s="518"/>
      <c r="AD110" s="518"/>
      <c r="AE110" s="518"/>
      <c r="AF110" s="518"/>
    </row>
    <row r="111" spans="1:32" ht="22.5" customHeight="1">
      <c r="B111" s="432"/>
      <c r="C111" s="412"/>
      <c r="D111" s="415"/>
      <c r="E111" s="519"/>
      <c r="F111" s="519"/>
      <c r="G111" s="519"/>
      <c r="H111" s="519"/>
      <c r="I111" s="519"/>
      <c r="J111" s="519"/>
      <c r="K111" s="519"/>
      <c r="L111" s="519"/>
      <c r="M111" s="520"/>
      <c r="N111" s="521"/>
      <c r="O111" s="522"/>
      <c r="P111" s="522"/>
      <c r="Q111" s="522"/>
      <c r="R111" s="522"/>
      <c r="S111" s="522"/>
      <c r="T111" s="522"/>
      <c r="U111" s="522"/>
      <c r="V111" s="522"/>
      <c r="W111" s="522"/>
      <c r="X111" s="523"/>
      <c r="Y111" s="518"/>
      <c r="Z111" s="518"/>
      <c r="AA111" s="518"/>
      <c r="AB111" s="518"/>
      <c r="AC111" s="518"/>
      <c r="AD111" s="518"/>
      <c r="AE111" s="518"/>
      <c r="AF111" s="518"/>
    </row>
    <row r="112" spans="1:32" s="391" customFormat="1" ht="22.5" customHeight="1" thickBot="1">
      <c r="A112" s="389"/>
      <c r="B112" s="432"/>
      <c r="C112" s="412"/>
      <c r="D112" s="416"/>
      <c r="E112" s="524"/>
      <c r="F112" s="524"/>
      <c r="G112" s="524"/>
      <c r="H112" s="524"/>
      <c r="I112" s="524"/>
      <c r="J112" s="524"/>
      <c r="K112" s="524"/>
      <c r="L112" s="524"/>
      <c r="M112" s="525"/>
      <c r="N112" s="526"/>
      <c r="O112" s="527"/>
      <c r="P112" s="527"/>
      <c r="Q112" s="527"/>
      <c r="R112" s="527"/>
      <c r="S112" s="527"/>
      <c r="T112" s="527"/>
      <c r="U112" s="527"/>
      <c r="V112" s="527"/>
      <c r="W112" s="527"/>
      <c r="X112" s="528"/>
      <c r="Y112" s="413"/>
      <c r="Z112" s="413"/>
      <c r="AA112" s="413"/>
      <c r="AB112" s="413"/>
      <c r="AC112" s="413"/>
      <c r="AD112" s="413"/>
      <c r="AE112" s="413"/>
      <c r="AF112" s="413"/>
    </row>
    <row r="113" spans="1:32" s="391" customFormat="1" ht="16.2" thickBot="1">
      <c r="A113" s="389">
        <v>1</v>
      </c>
      <c r="B113" s="390"/>
      <c r="D113" s="390"/>
      <c r="K113" s="390"/>
      <c r="AF113" s="391">
        <v>5</v>
      </c>
    </row>
    <row r="114" spans="1:32" ht="16.2" thickBot="1">
      <c r="N114" s="493" t="s">
        <v>140</v>
      </c>
      <c r="O114" s="494"/>
      <c r="P114" s="494"/>
      <c r="Q114" s="494"/>
      <c r="R114" s="494"/>
      <c r="S114" s="494"/>
      <c r="T114" s="494"/>
      <c r="U114" s="495"/>
      <c r="V114" s="495"/>
      <c r="W114" s="496" t="s">
        <v>141</v>
      </c>
      <c r="X114" s="496"/>
      <c r="Y114" s="496"/>
      <c r="Z114" s="496"/>
      <c r="AA114" s="496"/>
      <c r="AB114" s="496"/>
      <c r="AC114" s="496"/>
      <c r="AD114" s="496"/>
      <c r="AE114" s="496"/>
      <c r="AF114" s="497"/>
    </row>
    <row r="115" spans="1:32" ht="16.2" thickBot="1">
      <c r="N115" s="498" t="s">
        <v>142</v>
      </c>
      <c r="O115" s="499"/>
      <c r="P115" s="499"/>
      <c r="Q115" s="499"/>
      <c r="R115" s="499"/>
      <c r="S115" s="499"/>
      <c r="T115" s="499"/>
      <c r="U115" s="500"/>
      <c r="V115" s="500"/>
      <c r="W115" s="417">
        <v>9</v>
      </c>
      <c r="X115" s="501" t="s">
        <v>161</v>
      </c>
      <c r="Y115" s="501"/>
      <c r="Z115" s="502">
        <v>2020</v>
      </c>
      <c r="AA115" s="502"/>
      <c r="AB115" s="503"/>
      <c r="AC115" s="503"/>
      <c r="AD115" s="504"/>
      <c r="AE115" s="502"/>
      <c r="AF115" s="505"/>
    </row>
    <row r="116" spans="1:32" ht="17.399999999999999" customHeight="1" thickBot="1">
      <c r="E116" s="506"/>
      <c r="F116" s="506"/>
      <c r="G116" s="506"/>
      <c r="H116" s="506"/>
      <c r="I116" s="506"/>
      <c r="J116" s="506"/>
      <c r="K116" s="506"/>
      <c r="L116" s="506"/>
      <c r="N116" s="507" t="s">
        <v>143</v>
      </c>
      <c r="O116" s="508"/>
      <c r="P116" s="508"/>
      <c r="Q116" s="508"/>
      <c r="R116" s="508"/>
      <c r="S116" s="508"/>
      <c r="T116" s="508"/>
      <c r="U116" s="509"/>
      <c r="V116" s="509"/>
      <c r="W116" s="510" t="s">
        <v>162</v>
      </c>
      <c r="X116" s="510"/>
      <c r="Y116" s="510"/>
      <c r="Z116" s="510"/>
      <c r="AA116" s="510"/>
      <c r="AB116" s="510"/>
      <c r="AC116" s="510"/>
      <c r="AD116" s="510"/>
      <c r="AE116" s="510"/>
      <c r="AF116" s="511"/>
    </row>
    <row r="117" spans="1:32" ht="17.399999999999999" customHeight="1" thickBot="1">
      <c r="E117" s="506"/>
      <c r="F117" s="506"/>
      <c r="G117" s="506"/>
      <c r="H117" s="506"/>
      <c r="I117" s="506"/>
      <c r="J117" s="506"/>
      <c r="K117" s="506"/>
      <c r="L117" s="506"/>
      <c r="N117" s="498" t="s">
        <v>144</v>
      </c>
      <c r="O117" s="499"/>
      <c r="P117" s="499"/>
      <c r="Q117" s="499"/>
      <c r="R117" s="499"/>
      <c r="S117" s="499"/>
      <c r="T117" s="499"/>
      <c r="U117" s="500"/>
      <c r="V117" s="500"/>
      <c r="W117" s="512" t="s">
        <v>165</v>
      </c>
      <c r="X117" s="512"/>
      <c r="Y117" s="512"/>
      <c r="Z117" s="512"/>
      <c r="AA117" s="512"/>
      <c r="AB117" s="512"/>
      <c r="AC117" s="512"/>
      <c r="AD117" s="512"/>
      <c r="AE117" s="512"/>
      <c r="AF117" s="513"/>
    </row>
    <row r="118" spans="1:32" ht="18" thickBot="1">
      <c r="E118" s="540"/>
      <c r="F118" s="540"/>
      <c r="G118" s="540"/>
      <c r="H118" s="540"/>
      <c r="I118" s="540"/>
      <c r="J118" s="540"/>
      <c r="K118" s="540"/>
      <c r="L118" s="540"/>
      <c r="N118" s="529" t="s">
        <v>146</v>
      </c>
      <c r="O118" s="530"/>
      <c r="P118" s="530"/>
      <c r="Q118" s="530"/>
      <c r="R118" s="530"/>
      <c r="S118" s="530"/>
      <c r="T118" s="530"/>
      <c r="U118" s="531"/>
      <c r="V118" s="531"/>
      <c r="W118" s="532">
        <v>1</v>
      </c>
      <c r="X118" s="532"/>
      <c r="Y118" s="532"/>
      <c r="Z118" s="532"/>
      <c r="AA118" s="532"/>
      <c r="AB118" s="532"/>
      <c r="AC118" s="532"/>
      <c r="AD118" s="532"/>
      <c r="AE118" s="532"/>
      <c r="AF118" s="533"/>
    </row>
    <row r="119" spans="1:32" ht="17.399999999999999">
      <c r="E119" s="428"/>
      <c r="F119" s="428"/>
      <c r="G119" s="428"/>
      <c r="H119" s="428"/>
      <c r="I119" s="428"/>
      <c r="J119" s="428"/>
      <c r="K119" s="428"/>
      <c r="L119" s="428"/>
      <c r="N119" s="395"/>
      <c r="O119" s="395"/>
      <c r="P119" s="395"/>
      <c r="Q119" s="395"/>
      <c r="R119" s="395"/>
      <c r="S119" s="395"/>
      <c r="T119" s="395"/>
      <c r="U119" s="395"/>
      <c r="V119" s="395"/>
      <c r="W119" s="427"/>
      <c r="X119" s="427"/>
      <c r="Y119" s="427"/>
      <c r="Z119" s="427"/>
      <c r="AA119" s="427"/>
      <c r="AB119" s="427"/>
      <c r="AC119" s="427"/>
      <c r="AD119" s="427"/>
      <c r="AE119" s="427"/>
      <c r="AF119" s="427"/>
    </row>
    <row r="120" spans="1:32" ht="17.399999999999999">
      <c r="E120" s="428"/>
      <c r="F120" s="428"/>
      <c r="G120" s="428"/>
      <c r="H120" s="428"/>
      <c r="I120" s="428"/>
      <c r="J120" s="428"/>
      <c r="K120" s="540" t="s">
        <v>147</v>
      </c>
      <c r="L120" s="540"/>
      <c r="M120" s="540"/>
      <c r="N120" s="540"/>
      <c r="O120" s="540"/>
      <c r="P120" s="540"/>
      <c r="Q120" s="540"/>
      <c r="R120" s="395"/>
      <c r="S120" s="395"/>
      <c r="T120" s="395"/>
      <c r="U120" s="395"/>
      <c r="V120" s="395"/>
      <c r="W120" s="427"/>
      <c r="X120" s="427"/>
      <c r="Y120" s="427"/>
      <c r="Z120" s="427"/>
      <c r="AA120" s="427"/>
      <c r="AB120" s="427"/>
      <c r="AC120" s="427"/>
      <c r="AD120" s="427"/>
      <c r="AE120" s="427"/>
      <c r="AF120" s="427"/>
    </row>
    <row r="121" spans="1:32" ht="5.4" customHeight="1">
      <c r="C121" s="397"/>
    </row>
    <row r="122" spans="1:32" ht="12" customHeight="1">
      <c r="B122" s="541"/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  <c r="M122" s="541"/>
      <c r="N122" s="541"/>
      <c r="O122" s="541"/>
      <c r="P122" s="541"/>
      <c r="Q122" s="541"/>
      <c r="R122" s="541"/>
      <c r="S122" s="541"/>
      <c r="T122" s="541"/>
      <c r="U122" s="541"/>
      <c r="V122" s="541"/>
      <c r="W122" s="541"/>
      <c r="X122" s="541"/>
      <c r="Y122" s="541"/>
      <c r="Z122" s="541"/>
      <c r="AA122" s="541"/>
      <c r="AB122" s="541"/>
      <c r="AC122" s="541"/>
      <c r="AD122" s="541"/>
      <c r="AE122" s="541"/>
      <c r="AF122" s="541"/>
    </row>
    <row r="123" spans="1:32">
      <c r="C123" s="542" t="s">
        <v>163</v>
      </c>
      <c r="D123" s="542"/>
      <c r="E123" s="542"/>
      <c r="F123" s="542"/>
      <c r="G123" s="542"/>
      <c r="H123" s="542"/>
      <c r="I123" s="542"/>
      <c r="J123" s="542"/>
      <c r="K123" s="542"/>
      <c r="L123" s="542"/>
      <c r="M123" s="542"/>
      <c r="N123" s="542"/>
      <c r="O123" s="542"/>
      <c r="P123" s="542"/>
      <c r="Q123" s="542"/>
      <c r="R123" s="542"/>
      <c r="S123" s="542"/>
      <c r="T123" s="542"/>
      <c r="U123" s="542"/>
      <c r="V123" s="542"/>
      <c r="W123" s="542"/>
      <c r="X123" s="542"/>
      <c r="Y123" s="542"/>
      <c r="Z123" s="542"/>
      <c r="AA123" s="542"/>
      <c r="AB123" s="542"/>
      <c r="AC123" s="542"/>
      <c r="AD123" s="542"/>
      <c r="AE123" s="542"/>
      <c r="AF123" s="542"/>
    </row>
    <row r="124" spans="1:32" ht="16.2" thickBot="1"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29"/>
      <c r="U124" s="429"/>
      <c r="V124" s="429"/>
      <c r="W124" s="429"/>
      <c r="X124" s="429"/>
      <c r="Y124" s="429"/>
      <c r="Z124" s="429"/>
      <c r="AA124" s="429"/>
      <c r="AB124" s="429"/>
      <c r="AC124" s="429"/>
      <c r="AD124" s="429"/>
      <c r="AE124" s="429"/>
      <c r="AF124" s="429"/>
    </row>
    <row r="125" spans="1:32" s="402" customFormat="1" ht="16.2" customHeight="1" thickBot="1">
      <c r="A125" s="399"/>
      <c r="B125" s="543"/>
      <c r="C125" s="543"/>
      <c r="D125" s="400"/>
      <c r="E125" s="432"/>
      <c r="F125" s="544" t="s">
        <v>148</v>
      </c>
      <c r="G125" s="545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545"/>
      <c r="U125" s="545"/>
      <c r="V125" s="545"/>
      <c r="W125" s="545"/>
      <c r="X125" s="545"/>
      <c r="Y125" s="545"/>
      <c r="Z125" s="546"/>
      <c r="AA125" s="547" t="s">
        <v>149</v>
      </c>
      <c r="AB125" s="548"/>
      <c r="AC125" s="549"/>
      <c r="AD125" s="553" t="s">
        <v>150</v>
      </c>
      <c r="AE125" s="554"/>
      <c r="AF125" s="555"/>
    </row>
    <row r="126" spans="1:32" ht="16.2" thickBot="1">
      <c r="B126" s="557" t="s">
        <v>151</v>
      </c>
      <c r="C126" s="512"/>
      <c r="D126" s="512"/>
      <c r="E126" s="513"/>
      <c r="F126" s="512" t="s">
        <v>8</v>
      </c>
      <c r="G126" s="512"/>
      <c r="H126" s="513"/>
      <c r="I126" s="557" t="s">
        <v>9</v>
      </c>
      <c r="J126" s="512"/>
      <c r="K126" s="513"/>
      <c r="L126" s="557" t="s">
        <v>10</v>
      </c>
      <c r="M126" s="512"/>
      <c r="N126" s="513"/>
      <c r="O126" s="557" t="s">
        <v>11</v>
      </c>
      <c r="P126" s="512"/>
      <c r="Q126" s="513"/>
      <c r="R126" s="557" t="s">
        <v>12</v>
      </c>
      <c r="S126" s="512"/>
      <c r="T126" s="513"/>
      <c r="U126" s="557" t="s">
        <v>13</v>
      </c>
      <c r="V126" s="512"/>
      <c r="W126" s="513"/>
      <c r="X126" s="557" t="s">
        <v>14</v>
      </c>
      <c r="Y126" s="512"/>
      <c r="Z126" s="513"/>
      <c r="AA126" s="550"/>
      <c r="AB126" s="551"/>
      <c r="AC126" s="552"/>
      <c r="AD126" s="556"/>
      <c r="AE126" s="532"/>
      <c r="AF126" s="533"/>
    </row>
    <row r="127" spans="1:32" s="404" customFormat="1" ht="54" customHeight="1" thickBot="1">
      <c r="A127" s="403"/>
      <c r="B127" s="534" t="str">
        <f>IF(' I'!C17="","",' I'!C17)</f>
        <v>Fatih KARABAXHAKU (2)</v>
      </c>
      <c r="C127" s="535"/>
      <c r="D127" s="535"/>
      <c r="E127" s="536"/>
      <c r="F127" s="537" t="str">
        <f>IF(' I'!F17="","",' I'!F17)</f>
        <v/>
      </c>
      <c r="G127" s="538"/>
      <c r="H127" s="539"/>
      <c r="I127" s="537" t="str">
        <f>IF(' I'!H17="","",' I'!H17)</f>
        <v/>
      </c>
      <c r="J127" s="538"/>
      <c r="K127" s="539"/>
      <c r="L127" s="537" t="str">
        <f>IF(' I'!J17="","",' I'!J17)</f>
        <v/>
      </c>
      <c r="M127" s="538"/>
      <c r="N127" s="539"/>
      <c r="O127" s="537" t="str">
        <f>IF(' I'!L17="","",' I'!L17)</f>
        <v/>
      </c>
      <c r="P127" s="538"/>
      <c r="Q127" s="539"/>
      <c r="R127" s="537" t="str">
        <f>IF(' I'!N17="","",' I'!N17)</f>
        <v/>
      </c>
      <c r="S127" s="538"/>
      <c r="T127" s="539"/>
      <c r="U127" s="537" t="str">
        <f>IF(' I'!P17="","",' I'!P17)</f>
        <v/>
      </c>
      <c r="V127" s="538"/>
      <c r="W127" s="539"/>
      <c r="X127" s="537" t="str">
        <f>IF(' I'!R17="","",' I'!R17)</f>
        <v/>
      </c>
      <c r="Y127" s="538"/>
      <c r="Z127" s="539"/>
      <c r="AA127" s="512" t="str">
        <f>IF(F127="","",SUMPRODUCT(--(F127:Z127&gt;F128:Z128)))</f>
        <v/>
      </c>
      <c r="AB127" s="512"/>
      <c r="AC127" s="513"/>
      <c r="AD127" s="593"/>
      <c r="AE127" s="594"/>
      <c r="AF127" s="595"/>
    </row>
    <row r="128" spans="1:32" s="404" customFormat="1" ht="54" customHeight="1" thickBot="1">
      <c r="A128" s="403"/>
      <c r="B128" s="534" t="str">
        <f>IF(' I'!E17="","",' I'!E17)</f>
        <v/>
      </c>
      <c r="C128" s="535"/>
      <c r="D128" s="535"/>
      <c r="E128" s="536"/>
      <c r="F128" s="537" t="str">
        <f>IF(' I'!G17="","",' I'!G17)</f>
        <v/>
      </c>
      <c r="G128" s="538"/>
      <c r="H128" s="539"/>
      <c r="I128" s="537" t="str">
        <f>IF(' I'!I17="","",' I'!I17)</f>
        <v/>
      </c>
      <c r="J128" s="538"/>
      <c r="K128" s="539"/>
      <c r="L128" s="537" t="str">
        <f>IF(' I'!K17="","",' I'!K17)</f>
        <v/>
      </c>
      <c r="M128" s="538"/>
      <c r="N128" s="539"/>
      <c r="O128" s="537" t="str">
        <f>IF(' I'!M17="","",' I'!M17)</f>
        <v/>
      </c>
      <c r="P128" s="538"/>
      <c r="Q128" s="539"/>
      <c r="R128" s="537" t="str">
        <f>IF(' I'!O17="","",' I'!O17)</f>
        <v/>
      </c>
      <c r="S128" s="538"/>
      <c r="T128" s="539"/>
      <c r="U128" s="537" t="str">
        <f>IF(' I'!Q17="","",' I'!Q17)</f>
        <v/>
      </c>
      <c r="V128" s="538"/>
      <c r="W128" s="539"/>
      <c r="X128" s="537" t="str">
        <f>IF(' I'!S17="","",' I'!S17)</f>
        <v/>
      </c>
      <c r="Y128" s="538"/>
      <c r="Z128" s="539"/>
      <c r="AA128" s="512" t="str">
        <f>IF(F128="","",SUMPRODUCT(--(F128:Z128&gt;F127:Z127)))</f>
        <v/>
      </c>
      <c r="AB128" s="512"/>
      <c r="AC128" s="513"/>
      <c r="AD128" s="558"/>
      <c r="AE128" s="559"/>
      <c r="AF128" s="560"/>
    </row>
    <row r="129" spans="1:32" s="404" customFormat="1" ht="32.4" customHeight="1" thickBot="1">
      <c r="A129" s="403"/>
      <c r="B129" s="432"/>
      <c r="C129" s="405"/>
      <c r="D129" s="405"/>
      <c r="E129" s="405"/>
      <c r="F129" s="405"/>
      <c r="G129" s="431"/>
      <c r="H129" s="405"/>
      <c r="I129" s="405"/>
      <c r="J129" s="431"/>
      <c r="K129" s="405"/>
      <c r="L129" s="405"/>
      <c r="M129" s="431"/>
      <c r="N129" s="405"/>
      <c r="O129" s="405"/>
      <c r="P129" s="405"/>
      <c r="Q129" s="405"/>
      <c r="R129" s="405"/>
      <c r="S129" s="405"/>
      <c r="T129" s="405"/>
      <c r="U129" s="405"/>
      <c r="V129" s="431"/>
      <c r="W129" s="405"/>
      <c r="X129" s="405"/>
      <c r="Y129" s="431"/>
      <c r="Z129" s="405"/>
      <c r="AA129" s="561" t="s">
        <v>152</v>
      </c>
      <c r="AB129" s="561"/>
      <c r="AC129" s="561"/>
      <c r="AD129" s="561"/>
      <c r="AE129" s="561"/>
      <c r="AF129" s="561"/>
    </row>
    <row r="130" spans="1:32" s="404" customFormat="1" ht="32.4" customHeight="1" thickBot="1">
      <c r="A130" s="403"/>
      <c r="B130" s="432"/>
      <c r="C130" s="407" t="s">
        <v>153</v>
      </c>
      <c r="D130" s="562" t="str">
        <f>IF(AA127="","",IF(AA127&gt;AA128,B27,B128))</f>
        <v/>
      </c>
      <c r="E130" s="563"/>
      <c r="F130" s="563"/>
      <c r="G130" s="563"/>
      <c r="H130" s="563"/>
      <c r="I130" s="564"/>
      <c r="J130" s="565" t="s">
        <v>154</v>
      </c>
      <c r="K130" s="566"/>
      <c r="L130" s="566"/>
      <c r="M130" s="566"/>
      <c r="N130" s="567"/>
      <c r="O130" s="589" t="str">
        <f>IF(AA127="","",MAX(AA127:AC128))</f>
        <v/>
      </c>
      <c r="P130" s="590"/>
      <c r="Q130" s="430" t="s">
        <v>155</v>
      </c>
      <c r="R130" s="590" t="str">
        <f>IF(AA127="","",MIN(AA127:AC128))</f>
        <v/>
      </c>
      <c r="S130" s="591"/>
      <c r="T130" s="405"/>
      <c r="U130" s="405"/>
      <c r="V130" s="431"/>
      <c r="W130" s="405"/>
      <c r="X130" s="405"/>
      <c r="Y130" s="431"/>
      <c r="Z130" s="405"/>
      <c r="AA130" s="431"/>
      <c r="AB130" s="431"/>
      <c r="AC130" s="431"/>
      <c r="AD130" s="409"/>
      <c r="AE130" s="409"/>
      <c r="AF130" s="409"/>
    </row>
    <row r="131" spans="1:32" s="404" customFormat="1" ht="16.2" customHeight="1">
      <c r="A131" s="403"/>
      <c r="B131" s="432"/>
      <c r="C131" s="431"/>
      <c r="D131" s="405"/>
      <c r="E131" s="405"/>
      <c r="F131" s="405"/>
      <c r="G131" s="405"/>
      <c r="H131" s="405"/>
      <c r="I131" s="405"/>
      <c r="J131" s="431"/>
      <c r="K131" s="431"/>
      <c r="L131" s="431"/>
      <c r="M131" s="431"/>
      <c r="N131" s="431"/>
      <c r="O131" s="409"/>
      <c r="P131" s="409"/>
      <c r="Q131" s="409"/>
      <c r="R131" s="409"/>
      <c r="S131" s="409"/>
      <c r="T131" s="405"/>
      <c r="U131" s="405"/>
      <c r="V131" s="431"/>
      <c r="W131" s="405"/>
      <c r="X131" s="405"/>
      <c r="Y131" s="431"/>
      <c r="Z131" s="405"/>
      <c r="AA131" s="431"/>
      <c r="AB131" s="431"/>
      <c r="AC131" s="431"/>
      <c r="AD131" s="409"/>
      <c r="AE131" s="409"/>
      <c r="AF131" s="409"/>
    </row>
    <row r="132" spans="1:32" s="404" customFormat="1" ht="19.95" customHeight="1" thickBot="1">
      <c r="A132" s="403"/>
      <c r="B132" s="432"/>
      <c r="C132" s="592" t="s">
        <v>156</v>
      </c>
      <c r="D132" s="592"/>
      <c r="E132" s="592"/>
      <c r="F132" s="592"/>
      <c r="G132" s="592"/>
      <c r="H132" s="592"/>
      <c r="I132" s="592"/>
      <c r="J132" s="592"/>
      <c r="K132" s="592"/>
      <c r="L132" s="592" t="s">
        <v>157</v>
      </c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2"/>
      <c r="X132" s="592"/>
      <c r="Y132" s="592"/>
      <c r="Z132" s="592"/>
      <c r="AA132" s="592"/>
      <c r="AB132" s="592"/>
      <c r="AC132" s="592"/>
      <c r="AD132" s="592"/>
      <c r="AE132" s="409"/>
      <c r="AF132" s="409"/>
    </row>
    <row r="133" spans="1:32" s="404" customFormat="1" ht="13.95" customHeight="1">
      <c r="A133" s="403"/>
      <c r="B133" s="432"/>
      <c r="C133" s="568"/>
      <c r="D133" s="569"/>
      <c r="E133" s="569"/>
      <c r="F133" s="574" t="s">
        <v>150</v>
      </c>
      <c r="G133" s="574"/>
      <c r="H133" s="574"/>
      <c r="I133" s="574"/>
      <c r="J133" s="574"/>
      <c r="K133" s="575"/>
      <c r="L133" s="580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74" t="s">
        <v>150</v>
      </c>
      <c r="Z133" s="574"/>
      <c r="AA133" s="574"/>
      <c r="AB133" s="574"/>
      <c r="AC133" s="574"/>
      <c r="AD133" s="575"/>
      <c r="AE133" s="409"/>
      <c r="AF133" s="409"/>
    </row>
    <row r="134" spans="1:32" s="404" customFormat="1" ht="13.95" customHeight="1">
      <c r="A134" s="403"/>
      <c r="B134" s="432"/>
      <c r="C134" s="570"/>
      <c r="D134" s="571"/>
      <c r="E134" s="571"/>
      <c r="F134" s="576"/>
      <c r="G134" s="576"/>
      <c r="H134" s="576"/>
      <c r="I134" s="576"/>
      <c r="J134" s="576"/>
      <c r="K134" s="577"/>
      <c r="L134" s="582"/>
      <c r="M134" s="583"/>
      <c r="N134" s="583"/>
      <c r="O134" s="583"/>
      <c r="P134" s="583"/>
      <c r="Q134" s="583"/>
      <c r="R134" s="583"/>
      <c r="S134" s="583"/>
      <c r="T134" s="583"/>
      <c r="U134" s="583"/>
      <c r="V134" s="583"/>
      <c r="W134" s="583"/>
      <c r="X134" s="583"/>
      <c r="Y134" s="576"/>
      <c r="Z134" s="576"/>
      <c r="AA134" s="576"/>
      <c r="AB134" s="576"/>
      <c r="AC134" s="576"/>
      <c r="AD134" s="577"/>
      <c r="AE134" s="409"/>
      <c r="AF134" s="409"/>
    </row>
    <row r="135" spans="1:32" ht="13.95" customHeight="1" thickBot="1">
      <c r="C135" s="572"/>
      <c r="D135" s="573"/>
      <c r="E135" s="573"/>
      <c r="F135" s="578"/>
      <c r="G135" s="578"/>
      <c r="H135" s="578"/>
      <c r="I135" s="578"/>
      <c r="J135" s="578"/>
      <c r="K135" s="579"/>
      <c r="L135" s="584"/>
      <c r="M135" s="585"/>
      <c r="N135" s="585"/>
      <c r="O135" s="585"/>
      <c r="P135" s="585"/>
      <c r="Q135" s="585"/>
      <c r="R135" s="585"/>
      <c r="S135" s="585"/>
      <c r="T135" s="585"/>
      <c r="U135" s="585"/>
      <c r="V135" s="585"/>
      <c r="W135" s="585"/>
      <c r="X135" s="585"/>
      <c r="Y135" s="578"/>
      <c r="Z135" s="578"/>
      <c r="AA135" s="578"/>
      <c r="AB135" s="578"/>
      <c r="AC135" s="578"/>
      <c r="AD135" s="579"/>
    </row>
    <row r="136" spans="1:32" ht="9.75" customHeight="1">
      <c r="G136" s="429"/>
      <c r="H136" s="429"/>
      <c r="I136" s="429"/>
      <c r="J136" s="429"/>
      <c r="K136" s="410"/>
      <c r="L136" s="410"/>
      <c r="M136" s="410"/>
      <c r="N136" s="410"/>
      <c r="O136" s="410"/>
      <c r="P136" s="410"/>
      <c r="Q136" s="410"/>
      <c r="R136" s="410"/>
      <c r="S136" s="410"/>
      <c r="T136" s="410"/>
      <c r="U136" s="410"/>
      <c r="X136" s="410"/>
      <c r="Y136" s="410"/>
      <c r="Z136" s="410"/>
      <c r="AA136" s="410"/>
      <c r="AB136" s="410"/>
      <c r="AC136" s="410"/>
      <c r="AD136" s="410"/>
      <c r="AE136" s="410"/>
      <c r="AF136" s="410"/>
    </row>
    <row r="137" spans="1:32" ht="19.2" customHeight="1" thickBot="1">
      <c r="B137" s="432"/>
      <c r="C137" s="412"/>
      <c r="D137" s="411"/>
      <c r="E137" s="412"/>
      <c r="F137" s="413"/>
      <c r="G137" s="413"/>
      <c r="H137" s="413"/>
      <c r="I137" s="413"/>
      <c r="J137" s="413"/>
      <c r="K137" s="413"/>
      <c r="L137" s="413"/>
      <c r="M137" s="413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5"/>
      <c r="Z137" s="515"/>
      <c r="AA137" s="515"/>
      <c r="AB137" s="515"/>
      <c r="AC137" s="515"/>
      <c r="AD137" s="515"/>
      <c r="AE137" s="515"/>
      <c r="AF137" s="515"/>
    </row>
    <row r="138" spans="1:32" ht="22.5" customHeight="1" thickBot="1">
      <c r="B138" s="432"/>
      <c r="C138" s="412"/>
      <c r="D138" s="414" t="s">
        <v>158</v>
      </c>
      <c r="E138" s="516" t="s">
        <v>159</v>
      </c>
      <c r="F138" s="516"/>
      <c r="G138" s="516"/>
      <c r="H138" s="516"/>
      <c r="I138" s="516"/>
      <c r="J138" s="516"/>
      <c r="K138" s="516"/>
      <c r="L138" s="516"/>
      <c r="M138" s="516"/>
      <c r="N138" s="516" t="s">
        <v>160</v>
      </c>
      <c r="O138" s="516"/>
      <c r="P138" s="516"/>
      <c r="Q138" s="516"/>
      <c r="R138" s="516"/>
      <c r="S138" s="516"/>
      <c r="T138" s="516"/>
      <c r="U138" s="516"/>
      <c r="V138" s="516"/>
      <c r="W138" s="516"/>
      <c r="X138" s="517"/>
      <c r="Y138" s="518"/>
      <c r="Z138" s="518"/>
      <c r="AA138" s="518"/>
      <c r="AB138" s="518"/>
      <c r="AC138" s="518"/>
      <c r="AD138" s="518"/>
      <c r="AE138" s="518"/>
      <c r="AF138" s="518"/>
    </row>
    <row r="139" spans="1:32" ht="22.5" customHeight="1">
      <c r="B139" s="432"/>
      <c r="C139" s="412"/>
      <c r="D139" s="415"/>
      <c r="E139" s="519"/>
      <c r="F139" s="519"/>
      <c r="G139" s="519"/>
      <c r="H139" s="519"/>
      <c r="I139" s="519"/>
      <c r="J139" s="519"/>
      <c r="K139" s="519"/>
      <c r="L139" s="519"/>
      <c r="M139" s="520"/>
      <c r="N139" s="521"/>
      <c r="O139" s="522"/>
      <c r="P139" s="522"/>
      <c r="Q139" s="522"/>
      <c r="R139" s="522"/>
      <c r="S139" s="522"/>
      <c r="T139" s="522"/>
      <c r="U139" s="522"/>
      <c r="V139" s="522"/>
      <c r="W139" s="522"/>
      <c r="X139" s="523"/>
      <c r="Y139" s="518"/>
      <c r="Z139" s="518"/>
      <c r="AA139" s="518"/>
      <c r="AB139" s="518"/>
      <c r="AC139" s="518"/>
      <c r="AD139" s="518"/>
      <c r="AE139" s="518"/>
      <c r="AF139" s="518"/>
    </row>
    <row r="140" spans="1:32" s="391" customFormat="1" ht="22.5" customHeight="1" thickBot="1">
      <c r="A140" s="389"/>
      <c r="B140" s="432"/>
      <c r="C140" s="412"/>
      <c r="D140" s="416"/>
      <c r="E140" s="524"/>
      <c r="F140" s="524"/>
      <c r="G140" s="524"/>
      <c r="H140" s="524"/>
      <c r="I140" s="524"/>
      <c r="J140" s="524"/>
      <c r="K140" s="524"/>
      <c r="L140" s="524"/>
      <c r="M140" s="525"/>
      <c r="N140" s="526"/>
      <c r="O140" s="527"/>
      <c r="P140" s="527"/>
      <c r="Q140" s="527"/>
      <c r="R140" s="527"/>
      <c r="S140" s="527"/>
      <c r="T140" s="527"/>
      <c r="U140" s="527"/>
      <c r="V140" s="527"/>
      <c r="W140" s="527"/>
      <c r="X140" s="528"/>
      <c r="Y140" s="413"/>
      <c r="Z140" s="413"/>
      <c r="AA140" s="413"/>
      <c r="AB140" s="413"/>
      <c r="AC140" s="413"/>
      <c r="AD140" s="413"/>
      <c r="AE140" s="413"/>
      <c r="AF140" s="413"/>
    </row>
    <row r="141" spans="1:32" s="391" customFormat="1" ht="16.2" thickBot="1">
      <c r="A141" s="389">
        <v>1</v>
      </c>
      <c r="B141" s="390"/>
      <c r="D141" s="390"/>
      <c r="K141" s="390"/>
      <c r="AF141" s="391">
        <v>6</v>
      </c>
    </row>
    <row r="142" spans="1:32" ht="16.2" thickBot="1">
      <c r="N142" s="493" t="s">
        <v>140</v>
      </c>
      <c r="O142" s="494"/>
      <c r="P142" s="494"/>
      <c r="Q142" s="494"/>
      <c r="R142" s="494"/>
      <c r="S142" s="494"/>
      <c r="T142" s="494"/>
      <c r="U142" s="495"/>
      <c r="V142" s="495"/>
      <c r="W142" s="496" t="s">
        <v>141</v>
      </c>
      <c r="X142" s="496"/>
      <c r="Y142" s="496"/>
      <c r="Z142" s="496"/>
      <c r="AA142" s="496"/>
      <c r="AB142" s="496"/>
      <c r="AC142" s="496"/>
      <c r="AD142" s="496"/>
      <c r="AE142" s="496"/>
      <c r="AF142" s="497"/>
    </row>
    <row r="143" spans="1:32" ht="16.2" thickBot="1">
      <c r="N143" s="498" t="s">
        <v>142</v>
      </c>
      <c r="O143" s="499"/>
      <c r="P143" s="499"/>
      <c r="Q143" s="499"/>
      <c r="R143" s="499"/>
      <c r="S143" s="499"/>
      <c r="T143" s="499"/>
      <c r="U143" s="500"/>
      <c r="V143" s="500"/>
      <c r="W143" s="417">
        <v>9</v>
      </c>
      <c r="X143" s="501" t="s">
        <v>161</v>
      </c>
      <c r="Y143" s="501"/>
      <c r="Z143" s="502">
        <v>2020</v>
      </c>
      <c r="AA143" s="502"/>
      <c r="AB143" s="503"/>
      <c r="AC143" s="503"/>
      <c r="AD143" s="504"/>
      <c r="AE143" s="502"/>
      <c r="AF143" s="505"/>
    </row>
    <row r="144" spans="1:32" ht="17.399999999999999" customHeight="1" thickBot="1">
      <c r="E144" s="506"/>
      <c r="F144" s="506"/>
      <c r="G144" s="506"/>
      <c r="H144" s="506"/>
      <c r="I144" s="506"/>
      <c r="J144" s="506"/>
      <c r="K144" s="506"/>
      <c r="L144" s="506"/>
      <c r="N144" s="507" t="s">
        <v>143</v>
      </c>
      <c r="O144" s="508"/>
      <c r="P144" s="508"/>
      <c r="Q144" s="508"/>
      <c r="R144" s="508"/>
      <c r="S144" s="508"/>
      <c r="T144" s="508"/>
      <c r="U144" s="509"/>
      <c r="V144" s="509"/>
      <c r="W144" s="510" t="s">
        <v>162</v>
      </c>
      <c r="X144" s="510"/>
      <c r="Y144" s="510"/>
      <c r="Z144" s="510"/>
      <c r="AA144" s="510"/>
      <c r="AB144" s="510"/>
      <c r="AC144" s="510"/>
      <c r="AD144" s="510"/>
      <c r="AE144" s="510"/>
      <c r="AF144" s="511"/>
    </row>
    <row r="145" spans="1:32" ht="17.399999999999999" customHeight="1" thickBot="1">
      <c r="E145" s="506"/>
      <c r="F145" s="506"/>
      <c r="G145" s="506"/>
      <c r="H145" s="506"/>
      <c r="I145" s="506"/>
      <c r="J145" s="506"/>
      <c r="K145" s="506"/>
      <c r="L145" s="506"/>
      <c r="N145" s="498" t="s">
        <v>144</v>
      </c>
      <c r="O145" s="499"/>
      <c r="P145" s="499"/>
      <c r="Q145" s="499"/>
      <c r="R145" s="499"/>
      <c r="S145" s="499"/>
      <c r="T145" s="499"/>
      <c r="U145" s="500"/>
      <c r="V145" s="500"/>
      <c r="W145" s="512" t="s">
        <v>165</v>
      </c>
      <c r="X145" s="512"/>
      <c r="Y145" s="512"/>
      <c r="Z145" s="512"/>
      <c r="AA145" s="512"/>
      <c r="AB145" s="512"/>
      <c r="AC145" s="512"/>
      <c r="AD145" s="512"/>
      <c r="AE145" s="512"/>
      <c r="AF145" s="513"/>
    </row>
    <row r="146" spans="1:32" ht="18" thickBot="1">
      <c r="E146" s="540"/>
      <c r="F146" s="540"/>
      <c r="G146" s="540"/>
      <c r="H146" s="540"/>
      <c r="I146" s="540"/>
      <c r="J146" s="540"/>
      <c r="K146" s="540"/>
      <c r="L146" s="540"/>
      <c r="N146" s="529" t="s">
        <v>146</v>
      </c>
      <c r="O146" s="530"/>
      <c r="P146" s="530"/>
      <c r="Q146" s="530"/>
      <c r="R146" s="530"/>
      <c r="S146" s="530"/>
      <c r="T146" s="530"/>
      <c r="U146" s="531"/>
      <c r="V146" s="531"/>
      <c r="W146" s="532">
        <v>1</v>
      </c>
      <c r="X146" s="532"/>
      <c r="Y146" s="532"/>
      <c r="Z146" s="532"/>
      <c r="AA146" s="532"/>
      <c r="AB146" s="532"/>
      <c r="AC146" s="532"/>
      <c r="AD146" s="532"/>
      <c r="AE146" s="532"/>
      <c r="AF146" s="533"/>
    </row>
    <row r="147" spans="1:32" ht="17.399999999999999">
      <c r="E147" s="428"/>
      <c r="F147" s="428"/>
      <c r="G147" s="428"/>
      <c r="H147" s="428"/>
      <c r="I147" s="428"/>
      <c r="J147" s="428"/>
      <c r="K147" s="428"/>
      <c r="L147" s="428"/>
      <c r="N147" s="395"/>
      <c r="O147" s="395"/>
      <c r="P147" s="395"/>
      <c r="Q147" s="395"/>
      <c r="R147" s="395"/>
      <c r="S147" s="395"/>
      <c r="T147" s="395"/>
      <c r="U147" s="395"/>
      <c r="V147" s="395"/>
      <c r="W147" s="427"/>
      <c r="X147" s="427"/>
      <c r="Y147" s="427"/>
      <c r="Z147" s="427"/>
      <c r="AA147" s="427"/>
      <c r="AB147" s="427"/>
      <c r="AC147" s="427"/>
      <c r="AD147" s="427"/>
      <c r="AE147" s="427"/>
      <c r="AF147" s="427"/>
    </row>
    <row r="148" spans="1:32" ht="17.399999999999999">
      <c r="E148" s="428"/>
      <c r="F148" s="428"/>
      <c r="G148" s="428"/>
      <c r="H148" s="428"/>
      <c r="I148" s="428"/>
      <c r="J148" s="428"/>
      <c r="K148" s="540" t="s">
        <v>147</v>
      </c>
      <c r="L148" s="540"/>
      <c r="M148" s="540"/>
      <c r="N148" s="540"/>
      <c r="O148" s="540"/>
      <c r="P148" s="540"/>
      <c r="Q148" s="540"/>
      <c r="R148" s="395"/>
      <c r="S148" s="395"/>
      <c r="T148" s="395"/>
      <c r="U148" s="395"/>
      <c r="V148" s="395"/>
      <c r="W148" s="427"/>
      <c r="X148" s="427"/>
      <c r="Y148" s="427"/>
      <c r="Z148" s="427"/>
      <c r="AA148" s="427"/>
      <c r="AB148" s="427"/>
      <c r="AC148" s="427"/>
      <c r="AD148" s="427"/>
      <c r="AE148" s="427"/>
      <c r="AF148" s="427"/>
    </row>
    <row r="149" spans="1:32" ht="5.4" customHeight="1">
      <c r="C149" s="397"/>
    </row>
    <row r="150" spans="1:32" ht="12" customHeight="1">
      <c r="B150" s="541"/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  <c r="M150" s="541"/>
      <c r="N150" s="541"/>
      <c r="O150" s="541"/>
      <c r="P150" s="541"/>
      <c r="Q150" s="541"/>
      <c r="R150" s="541"/>
      <c r="S150" s="541"/>
      <c r="T150" s="541"/>
      <c r="U150" s="541"/>
      <c r="V150" s="541"/>
      <c r="W150" s="541"/>
      <c r="X150" s="541"/>
      <c r="Y150" s="541"/>
      <c r="Z150" s="541"/>
      <c r="AA150" s="541"/>
      <c r="AB150" s="541"/>
      <c r="AC150" s="541"/>
      <c r="AD150" s="541"/>
      <c r="AE150" s="541"/>
      <c r="AF150" s="541"/>
    </row>
    <row r="151" spans="1:32">
      <c r="C151" s="542" t="s">
        <v>163</v>
      </c>
      <c r="D151" s="542"/>
      <c r="E151" s="542"/>
      <c r="F151" s="542"/>
      <c r="G151" s="542"/>
      <c r="H151" s="542"/>
      <c r="I151" s="542"/>
      <c r="J151" s="542"/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542"/>
      <c r="AB151" s="542"/>
      <c r="AC151" s="542"/>
      <c r="AD151" s="542"/>
      <c r="AE151" s="542"/>
      <c r="AF151" s="542"/>
    </row>
    <row r="152" spans="1:32" ht="16.2" thickBot="1">
      <c r="C152" s="429"/>
      <c r="D152" s="429"/>
      <c r="E152" s="429"/>
      <c r="F152" s="429"/>
      <c r="G152" s="429"/>
      <c r="H152" s="429"/>
      <c r="I152" s="429"/>
      <c r="J152" s="429"/>
      <c r="K152" s="429"/>
      <c r="L152" s="429"/>
      <c r="M152" s="429"/>
      <c r="N152" s="429"/>
      <c r="O152" s="429"/>
      <c r="P152" s="429"/>
      <c r="Q152" s="429"/>
      <c r="R152" s="429"/>
      <c r="S152" s="429"/>
      <c r="T152" s="429"/>
      <c r="U152" s="429"/>
      <c r="V152" s="429"/>
      <c r="W152" s="429"/>
      <c r="X152" s="429"/>
      <c r="Y152" s="429"/>
      <c r="Z152" s="429"/>
      <c r="AA152" s="429"/>
      <c r="AB152" s="429"/>
      <c r="AC152" s="429"/>
      <c r="AD152" s="429"/>
      <c r="AE152" s="429"/>
      <c r="AF152" s="429"/>
    </row>
    <row r="153" spans="1:32" s="402" customFormat="1" ht="16.2" customHeight="1" thickBot="1">
      <c r="A153" s="399"/>
      <c r="B153" s="543"/>
      <c r="C153" s="543"/>
      <c r="D153" s="400"/>
      <c r="E153" s="432"/>
      <c r="F153" s="544" t="s">
        <v>148</v>
      </c>
      <c r="G153" s="545"/>
      <c r="H153" s="545"/>
      <c r="I153" s="545"/>
      <c r="J153" s="545"/>
      <c r="K153" s="545"/>
      <c r="L153" s="545"/>
      <c r="M153" s="545"/>
      <c r="N153" s="545"/>
      <c r="O153" s="545"/>
      <c r="P153" s="545"/>
      <c r="Q153" s="545"/>
      <c r="R153" s="545"/>
      <c r="S153" s="545"/>
      <c r="T153" s="545"/>
      <c r="U153" s="545"/>
      <c r="V153" s="545"/>
      <c r="W153" s="545"/>
      <c r="X153" s="545"/>
      <c r="Y153" s="545"/>
      <c r="Z153" s="546"/>
      <c r="AA153" s="547" t="s">
        <v>149</v>
      </c>
      <c r="AB153" s="548"/>
      <c r="AC153" s="549"/>
      <c r="AD153" s="553" t="s">
        <v>150</v>
      </c>
      <c r="AE153" s="554"/>
      <c r="AF153" s="555"/>
    </row>
    <row r="154" spans="1:32" ht="16.2" thickBot="1">
      <c r="B154" s="557" t="s">
        <v>151</v>
      </c>
      <c r="C154" s="512"/>
      <c r="D154" s="512"/>
      <c r="E154" s="513"/>
      <c r="F154" s="512" t="s">
        <v>8</v>
      </c>
      <c r="G154" s="512"/>
      <c r="H154" s="513"/>
      <c r="I154" s="557" t="s">
        <v>9</v>
      </c>
      <c r="J154" s="512"/>
      <c r="K154" s="513"/>
      <c r="L154" s="557" t="s">
        <v>10</v>
      </c>
      <c r="M154" s="512"/>
      <c r="N154" s="513"/>
      <c r="O154" s="557" t="s">
        <v>11</v>
      </c>
      <c r="P154" s="512"/>
      <c r="Q154" s="513"/>
      <c r="R154" s="557" t="s">
        <v>12</v>
      </c>
      <c r="S154" s="512"/>
      <c r="T154" s="513"/>
      <c r="U154" s="557" t="s">
        <v>13</v>
      </c>
      <c r="V154" s="512"/>
      <c r="W154" s="513"/>
      <c r="X154" s="557" t="s">
        <v>14</v>
      </c>
      <c r="Y154" s="512"/>
      <c r="Z154" s="513"/>
      <c r="AA154" s="550"/>
      <c r="AB154" s="551"/>
      <c r="AC154" s="552"/>
      <c r="AD154" s="556"/>
      <c r="AE154" s="532"/>
      <c r="AF154" s="533"/>
    </row>
    <row r="155" spans="1:32" s="404" customFormat="1" ht="54" customHeight="1" thickBot="1">
      <c r="A155" s="403"/>
      <c r="B155" s="534" t="str">
        <f>+IF(' I'!C18="","",' I'!C18)</f>
        <v>Elvin Cokovic (9)</v>
      </c>
      <c r="C155" s="535"/>
      <c r="D155" s="535"/>
      <c r="E155" s="536"/>
      <c r="F155" s="537">
        <f>IF(' I'!F18="","",' I'!F18)</f>
        <v>11</v>
      </c>
      <c r="G155" s="538"/>
      <c r="H155" s="539"/>
      <c r="I155" s="537">
        <f>IF(' I'!H18="","",' I'!H18)</f>
        <v>6</v>
      </c>
      <c r="J155" s="538"/>
      <c r="K155" s="539"/>
      <c r="L155" s="537">
        <f>IF(' I'!J18="","",' I'!J18)</f>
        <v>7</v>
      </c>
      <c r="M155" s="538"/>
      <c r="N155" s="539"/>
      <c r="O155" s="537">
        <f>IF(' I'!L18="","",' I'!L18)</f>
        <v>11</v>
      </c>
      <c r="P155" s="538"/>
      <c r="Q155" s="539"/>
      <c r="R155" s="537">
        <f>IF(' I'!N18="","",' I'!N18)</f>
        <v>11</v>
      </c>
      <c r="S155" s="538"/>
      <c r="T155" s="539"/>
      <c r="U155" s="537" t="str">
        <f>IF(' I'!P18="","",' I'!P18)</f>
        <v/>
      </c>
      <c r="V155" s="538"/>
      <c r="W155" s="539"/>
      <c r="X155" s="537" t="str">
        <f>IF(' I'!R18="","",' I'!R18)</f>
        <v/>
      </c>
      <c r="Y155" s="538"/>
      <c r="Z155" s="539"/>
      <c r="AA155" s="512">
        <f>IF(F155="","",SUMPRODUCT(--(F155:Z155&gt;F156:Z156)))</f>
        <v>3</v>
      </c>
      <c r="AB155" s="512"/>
      <c r="AC155" s="513"/>
      <c r="AD155" s="593"/>
      <c r="AE155" s="594"/>
      <c r="AF155" s="595"/>
    </row>
    <row r="156" spans="1:32" s="404" customFormat="1" ht="54" customHeight="1" thickBot="1">
      <c r="A156" s="403"/>
      <c r="B156" s="586" t="str">
        <f>+IF(' I'!E18="","",' I'!E18)</f>
        <v>Daniel GLAVEVSKI ZHOU (17)</v>
      </c>
      <c r="C156" s="587"/>
      <c r="D156" s="587"/>
      <c r="E156" s="588"/>
      <c r="F156" s="537">
        <f>IF(' I'!G18="","",' I'!G18)</f>
        <v>9</v>
      </c>
      <c r="G156" s="538"/>
      <c r="H156" s="539"/>
      <c r="I156" s="537">
        <f>IF(' I'!I18="","",' I'!I18)</f>
        <v>11</v>
      </c>
      <c r="J156" s="538"/>
      <c r="K156" s="539"/>
      <c r="L156" s="537">
        <f>IF(' I'!K18="","",' I'!K18)</f>
        <v>11</v>
      </c>
      <c r="M156" s="538"/>
      <c r="N156" s="539"/>
      <c r="O156" s="537">
        <f>IF(' I'!M18="","",' I'!M18)</f>
        <v>5</v>
      </c>
      <c r="P156" s="538"/>
      <c r="Q156" s="539"/>
      <c r="R156" s="537">
        <f>IF(' I'!O18="","",' I'!O18)</f>
        <v>6</v>
      </c>
      <c r="S156" s="538"/>
      <c r="T156" s="539"/>
      <c r="U156" s="537" t="str">
        <f>IF(' I'!Q18="","",' I'!Q18)</f>
        <v/>
      </c>
      <c r="V156" s="538"/>
      <c r="W156" s="539"/>
      <c r="X156" s="537" t="str">
        <f>IF(' I'!S18="","",' I'!S18)</f>
        <v/>
      </c>
      <c r="Y156" s="538"/>
      <c r="Z156" s="539"/>
      <c r="AA156" s="512">
        <f>IF(F156="","",SUMPRODUCT(--(F156:Z156&gt;F155:Z155)))</f>
        <v>2</v>
      </c>
      <c r="AB156" s="512"/>
      <c r="AC156" s="513"/>
      <c r="AD156" s="558"/>
      <c r="AE156" s="559"/>
      <c r="AF156" s="560"/>
    </row>
    <row r="157" spans="1:32" s="404" customFormat="1" ht="32.4" customHeight="1" thickBot="1">
      <c r="A157" s="403"/>
      <c r="B157" s="432"/>
      <c r="C157" s="405"/>
      <c r="D157" s="405"/>
      <c r="E157" s="405"/>
      <c r="F157" s="405"/>
      <c r="G157" s="431"/>
      <c r="H157" s="405"/>
      <c r="I157" s="405"/>
      <c r="J157" s="431"/>
      <c r="K157" s="405"/>
      <c r="L157" s="405"/>
      <c r="M157" s="431"/>
      <c r="N157" s="405"/>
      <c r="O157" s="405"/>
      <c r="P157" s="405"/>
      <c r="Q157" s="405"/>
      <c r="R157" s="405"/>
      <c r="S157" s="405"/>
      <c r="T157" s="405"/>
      <c r="U157" s="405"/>
      <c r="V157" s="431"/>
      <c r="W157" s="405"/>
      <c r="X157" s="405"/>
      <c r="Y157" s="431"/>
      <c r="Z157" s="405"/>
      <c r="AA157" s="561" t="s">
        <v>152</v>
      </c>
      <c r="AB157" s="561"/>
      <c r="AC157" s="561"/>
      <c r="AD157" s="561"/>
      <c r="AE157" s="561"/>
      <c r="AF157" s="561"/>
    </row>
    <row r="158" spans="1:32" s="404" customFormat="1" ht="32.4" customHeight="1" thickBot="1">
      <c r="A158" s="403"/>
      <c r="B158" s="432"/>
      <c r="C158" s="407" t="s">
        <v>153</v>
      </c>
      <c r="D158" s="562" t="str">
        <f>IF(AA155="","",IF(AA155&gt;AA156,B155,B156))</f>
        <v>Elvin Cokovic (9)</v>
      </c>
      <c r="E158" s="563"/>
      <c r="F158" s="563"/>
      <c r="G158" s="563"/>
      <c r="H158" s="563"/>
      <c r="I158" s="564"/>
      <c r="J158" s="565" t="s">
        <v>154</v>
      </c>
      <c r="K158" s="566"/>
      <c r="L158" s="566"/>
      <c r="M158" s="566"/>
      <c r="N158" s="567"/>
      <c r="O158" s="589">
        <f>IF(AA155="","",MAX(AA155:AC156))</f>
        <v>3</v>
      </c>
      <c r="P158" s="590"/>
      <c r="Q158" s="430" t="s">
        <v>155</v>
      </c>
      <c r="R158" s="590">
        <f>IF(AA155="","",MIN(AA155:AC156))</f>
        <v>2</v>
      </c>
      <c r="S158" s="591"/>
      <c r="T158" s="405"/>
      <c r="U158" s="405"/>
      <c r="V158" s="431"/>
      <c r="W158" s="405"/>
      <c r="X158" s="405"/>
      <c r="Y158" s="431"/>
      <c r="Z158" s="405"/>
      <c r="AA158" s="431"/>
      <c r="AB158" s="431"/>
      <c r="AC158" s="431"/>
      <c r="AD158" s="409"/>
      <c r="AE158" s="409"/>
      <c r="AF158" s="409"/>
    </row>
    <row r="159" spans="1:32" s="404" customFormat="1" ht="16.2" customHeight="1">
      <c r="A159" s="403"/>
      <c r="B159" s="432"/>
      <c r="C159" s="431"/>
      <c r="D159" s="405"/>
      <c r="E159" s="405"/>
      <c r="F159" s="405"/>
      <c r="G159" s="405"/>
      <c r="H159" s="405"/>
      <c r="I159" s="405"/>
      <c r="J159" s="431"/>
      <c r="K159" s="431"/>
      <c r="L159" s="431"/>
      <c r="M159" s="431"/>
      <c r="N159" s="431"/>
      <c r="O159" s="409"/>
      <c r="P159" s="409"/>
      <c r="Q159" s="409"/>
      <c r="R159" s="409"/>
      <c r="S159" s="409"/>
      <c r="T159" s="405"/>
      <c r="U159" s="405"/>
      <c r="V159" s="431"/>
      <c r="W159" s="405"/>
      <c r="X159" s="405"/>
      <c r="Y159" s="431"/>
      <c r="Z159" s="405"/>
      <c r="AA159" s="431"/>
      <c r="AB159" s="431"/>
      <c r="AC159" s="431"/>
      <c r="AD159" s="409"/>
      <c r="AE159" s="409"/>
      <c r="AF159" s="409"/>
    </row>
    <row r="160" spans="1:32" s="404" customFormat="1" ht="19.95" customHeight="1" thickBot="1">
      <c r="A160" s="403"/>
      <c r="B160" s="432"/>
      <c r="C160" s="592" t="s">
        <v>156</v>
      </c>
      <c r="D160" s="592"/>
      <c r="E160" s="592"/>
      <c r="F160" s="592"/>
      <c r="G160" s="592"/>
      <c r="H160" s="592"/>
      <c r="I160" s="592"/>
      <c r="J160" s="592"/>
      <c r="K160" s="592"/>
      <c r="L160" s="592" t="s">
        <v>157</v>
      </c>
      <c r="M160" s="592"/>
      <c r="N160" s="592"/>
      <c r="O160" s="592"/>
      <c r="P160" s="592"/>
      <c r="Q160" s="592"/>
      <c r="R160" s="592"/>
      <c r="S160" s="592"/>
      <c r="T160" s="592"/>
      <c r="U160" s="592"/>
      <c r="V160" s="592"/>
      <c r="W160" s="592"/>
      <c r="X160" s="592"/>
      <c r="Y160" s="592"/>
      <c r="Z160" s="592"/>
      <c r="AA160" s="592"/>
      <c r="AB160" s="592"/>
      <c r="AC160" s="592"/>
      <c r="AD160" s="592"/>
      <c r="AE160" s="409"/>
      <c r="AF160" s="409"/>
    </row>
    <row r="161" spans="1:32" s="404" customFormat="1" ht="13.95" customHeight="1">
      <c r="A161" s="403"/>
      <c r="B161" s="432"/>
      <c r="C161" s="568"/>
      <c r="D161" s="569"/>
      <c r="E161" s="569"/>
      <c r="F161" s="574" t="s">
        <v>150</v>
      </c>
      <c r="G161" s="574"/>
      <c r="H161" s="574"/>
      <c r="I161" s="574"/>
      <c r="J161" s="574"/>
      <c r="K161" s="575"/>
      <c r="L161" s="580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74" t="s">
        <v>150</v>
      </c>
      <c r="Z161" s="574"/>
      <c r="AA161" s="574"/>
      <c r="AB161" s="574"/>
      <c r="AC161" s="574"/>
      <c r="AD161" s="575"/>
      <c r="AE161" s="409"/>
      <c r="AF161" s="409"/>
    </row>
    <row r="162" spans="1:32" s="404" customFormat="1" ht="13.95" customHeight="1">
      <c r="A162" s="403"/>
      <c r="B162" s="432"/>
      <c r="C162" s="570"/>
      <c r="D162" s="571"/>
      <c r="E162" s="571"/>
      <c r="F162" s="576"/>
      <c r="G162" s="576"/>
      <c r="H162" s="576"/>
      <c r="I162" s="576"/>
      <c r="J162" s="576"/>
      <c r="K162" s="577"/>
      <c r="L162" s="582"/>
      <c r="M162" s="583"/>
      <c r="N162" s="583"/>
      <c r="O162" s="583"/>
      <c r="P162" s="583"/>
      <c r="Q162" s="583"/>
      <c r="R162" s="583"/>
      <c r="S162" s="583"/>
      <c r="T162" s="583"/>
      <c r="U162" s="583"/>
      <c r="V162" s="583"/>
      <c r="W162" s="583"/>
      <c r="X162" s="583"/>
      <c r="Y162" s="576"/>
      <c r="Z162" s="576"/>
      <c r="AA162" s="576"/>
      <c r="AB162" s="576"/>
      <c r="AC162" s="576"/>
      <c r="AD162" s="577"/>
      <c r="AE162" s="409"/>
      <c r="AF162" s="409"/>
    </row>
    <row r="163" spans="1:32" ht="13.95" customHeight="1" thickBot="1">
      <c r="C163" s="572"/>
      <c r="D163" s="573"/>
      <c r="E163" s="573"/>
      <c r="F163" s="578"/>
      <c r="G163" s="578"/>
      <c r="H163" s="578"/>
      <c r="I163" s="578"/>
      <c r="J163" s="578"/>
      <c r="K163" s="579"/>
      <c r="L163" s="584"/>
      <c r="M163" s="585"/>
      <c r="N163" s="585"/>
      <c r="O163" s="585"/>
      <c r="P163" s="585"/>
      <c r="Q163" s="585"/>
      <c r="R163" s="585"/>
      <c r="S163" s="585"/>
      <c r="T163" s="585"/>
      <c r="U163" s="585"/>
      <c r="V163" s="585"/>
      <c r="W163" s="585"/>
      <c r="X163" s="585"/>
      <c r="Y163" s="578"/>
      <c r="Z163" s="578"/>
      <c r="AA163" s="578"/>
      <c r="AB163" s="578"/>
      <c r="AC163" s="578"/>
      <c r="AD163" s="579"/>
    </row>
    <row r="164" spans="1:32" ht="9.75" customHeight="1">
      <c r="G164" s="429"/>
      <c r="H164" s="429"/>
      <c r="I164" s="429"/>
      <c r="J164" s="429"/>
      <c r="K164" s="410"/>
      <c r="L164" s="410"/>
      <c r="M164" s="410"/>
      <c r="N164" s="410"/>
      <c r="O164" s="410"/>
      <c r="P164" s="410"/>
      <c r="Q164" s="410"/>
      <c r="R164" s="410"/>
      <c r="S164" s="410"/>
      <c r="T164" s="410"/>
      <c r="U164" s="410"/>
      <c r="X164" s="410"/>
      <c r="Y164" s="410"/>
      <c r="Z164" s="410"/>
      <c r="AA164" s="410"/>
      <c r="AB164" s="410"/>
      <c r="AC164" s="410"/>
      <c r="AD164" s="410"/>
      <c r="AE164" s="410"/>
      <c r="AF164" s="410"/>
    </row>
    <row r="165" spans="1:32" ht="19.2" customHeight="1" thickBot="1">
      <c r="B165" s="432"/>
      <c r="C165" s="412"/>
      <c r="D165" s="411"/>
      <c r="E165" s="412"/>
      <c r="F165" s="413"/>
      <c r="G165" s="413"/>
      <c r="H165" s="413"/>
      <c r="I165" s="413"/>
      <c r="J165" s="413"/>
      <c r="K165" s="413"/>
      <c r="L165" s="413"/>
      <c r="M165" s="413"/>
      <c r="N165" s="514"/>
      <c r="O165" s="514"/>
      <c r="P165" s="514"/>
      <c r="Q165" s="514"/>
      <c r="R165" s="514"/>
      <c r="S165" s="514"/>
      <c r="T165" s="514"/>
      <c r="U165" s="514"/>
      <c r="V165" s="514"/>
      <c r="W165" s="514"/>
      <c r="X165" s="514"/>
      <c r="Y165" s="515"/>
      <c r="Z165" s="515"/>
      <c r="AA165" s="515"/>
      <c r="AB165" s="515"/>
      <c r="AC165" s="515"/>
      <c r="AD165" s="515"/>
      <c r="AE165" s="515"/>
      <c r="AF165" s="515"/>
    </row>
    <row r="166" spans="1:32" ht="22.5" customHeight="1" thickBot="1">
      <c r="B166" s="432"/>
      <c r="C166" s="412"/>
      <c r="D166" s="414" t="s">
        <v>158</v>
      </c>
      <c r="E166" s="516" t="s">
        <v>159</v>
      </c>
      <c r="F166" s="516"/>
      <c r="G166" s="516"/>
      <c r="H166" s="516"/>
      <c r="I166" s="516"/>
      <c r="J166" s="516"/>
      <c r="K166" s="516"/>
      <c r="L166" s="516"/>
      <c r="M166" s="516"/>
      <c r="N166" s="516" t="s">
        <v>160</v>
      </c>
      <c r="O166" s="516"/>
      <c r="P166" s="516"/>
      <c r="Q166" s="516"/>
      <c r="R166" s="516"/>
      <c r="S166" s="516"/>
      <c r="T166" s="516"/>
      <c r="U166" s="516"/>
      <c r="V166" s="516"/>
      <c r="W166" s="516"/>
      <c r="X166" s="517"/>
      <c r="Y166" s="518"/>
      <c r="Z166" s="518"/>
      <c r="AA166" s="518"/>
      <c r="AB166" s="518"/>
      <c r="AC166" s="518"/>
      <c r="AD166" s="518"/>
      <c r="AE166" s="518"/>
      <c r="AF166" s="518"/>
    </row>
    <row r="167" spans="1:32" ht="22.5" customHeight="1">
      <c r="B167" s="432"/>
      <c r="C167" s="412"/>
      <c r="D167" s="415"/>
      <c r="E167" s="519"/>
      <c r="F167" s="519"/>
      <c r="G167" s="519"/>
      <c r="H167" s="519"/>
      <c r="I167" s="519"/>
      <c r="J167" s="519"/>
      <c r="K167" s="519"/>
      <c r="L167" s="519"/>
      <c r="M167" s="520"/>
      <c r="N167" s="521"/>
      <c r="O167" s="522"/>
      <c r="P167" s="522"/>
      <c r="Q167" s="522"/>
      <c r="R167" s="522"/>
      <c r="S167" s="522"/>
      <c r="T167" s="522"/>
      <c r="U167" s="522"/>
      <c r="V167" s="522"/>
      <c r="W167" s="522"/>
      <c r="X167" s="523"/>
      <c r="Y167" s="518"/>
      <c r="Z167" s="518"/>
      <c r="AA167" s="518"/>
      <c r="AB167" s="518"/>
      <c r="AC167" s="518"/>
      <c r="AD167" s="518"/>
      <c r="AE167" s="518"/>
      <c r="AF167" s="518"/>
    </row>
    <row r="168" spans="1:32" s="391" customFormat="1" ht="22.5" customHeight="1" thickBot="1">
      <c r="A168" s="389"/>
      <c r="B168" s="432"/>
      <c r="C168" s="412"/>
      <c r="D168" s="416"/>
      <c r="E168" s="524"/>
      <c r="F168" s="524"/>
      <c r="G168" s="524"/>
      <c r="H168" s="524"/>
      <c r="I168" s="524"/>
      <c r="J168" s="524"/>
      <c r="K168" s="524"/>
      <c r="L168" s="524"/>
      <c r="M168" s="525"/>
      <c r="N168" s="526"/>
      <c r="O168" s="527"/>
      <c r="P168" s="527"/>
      <c r="Q168" s="527"/>
      <c r="R168" s="527"/>
      <c r="S168" s="527"/>
      <c r="T168" s="527"/>
      <c r="U168" s="527"/>
      <c r="V168" s="527"/>
      <c r="W168" s="527"/>
      <c r="X168" s="528"/>
      <c r="Y168" s="413"/>
      <c r="Z168" s="413"/>
      <c r="AA168" s="413"/>
      <c r="AB168" s="413"/>
      <c r="AC168" s="413"/>
      <c r="AD168" s="413"/>
      <c r="AE168" s="413"/>
      <c r="AF168" s="413"/>
    </row>
  </sheetData>
  <sheetProtection algorithmName="SHA-512" hashValue="iIeEi7/PMHt3i93RxePmYOvUUT9nskUbPuDVNCgMxyY1lCdCrcg3KgPrI9mEJFiQ+/vlJSwjd+NbLpU149AF1A==" saltValue="NvoUQYgZa7nhMiE2TC6/MA==" spinCount="100000" sheet="1" objects="1" scenarios="1"/>
  <mergeCells count="426">
    <mergeCell ref="E166:M166"/>
    <mergeCell ref="N166:X166"/>
    <mergeCell ref="Y166:AF166"/>
    <mergeCell ref="E167:M167"/>
    <mergeCell ref="N167:X167"/>
    <mergeCell ref="Y167:AF167"/>
    <mergeCell ref="E168:M168"/>
    <mergeCell ref="N168:X168"/>
    <mergeCell ref="AA157:AF157"/>
    <mergeCell ref="D158:I158"/>
    <mergeCell ref="J158:N158"/>
    <mergeCell ref="O158:P158"/>
    <mergeCell ref="R158:S158"/>
    <mergeCell ref="C160:K160"/>
    <mergeCell ref="L160:AD160"/>
    <mergeCell ref="C161:E163"/>
    <mergeCell ref="F161:K163"/>
    <mergeCell ref="L161:X163"/>
    <mergeCell ref="Y161:AD163"/>
    <mergeCell ref="N165:X165"/>
    <mergeCell ref="Y165:AF165"/>
    <mergeCell ref="AA155:AC155"/>
    <mergeCell ref="AD155:AF155"/>
    <mergeCell ref="B156:E156"/>
    <mergeCell ref="F156:H156"/>
    <mergeCell ref="I156:K156"/>
    <mergeCell ref="L156:N156"/>
    <mergeCell ref="O156:Q156"/>
    <mergeCell ref="R156:T156"/>
    <mergeCell ref="U156:W156"/>
    <mergeCell ref="X156:Z156"/>
    <mergeCell ref="AA156:AC156"/>
    <mergeCell ref="AD156:AF156"/>
    <mergeCell ref="B155:E155"/>
    <mergeCell ref="F155:H155"/>
    <mergeCell ref="I155:K155"/>
    <mergeCell ref="L155:N155"/>
    <mergeCell ref="O155:Q155"/>
    <mergeCell ref="R155:T155"/>
    <mergeCell ref="U155:W155"/>
    <mergeCell ref="X155:Z155"/>
    <mergeCell ref="W146:AF146"/>
    <mergeCell ref="K148:Q148"/>
    <mergeCell ref="B150:AF150"/>
    <mergeCell ref="C151:AF151"/>
    <mergeCell ref="B153:C153"/>
    <mergeCell ref="F153:Z153"/>
    <mergeCell ref="AA153:AC154"/>
    <mergeCell ref="AD153:AF154"/>
    <mergeCell ref="B154:E154"/>
    <mergeCell ref="F154:H154"/>
    <mergeCell ref="I154:K154"/>
    <mergeCell ref="L154:N154"/>
    <mergeCell ref="O154:Q154"/>
    <mergeCell ref="R154:T154"/>
    <mergeCell ref="U154:W154"/>
    <mergeCell ref="X154:Z154"/>
    <mergeCell ref="E146:L146"/>
    <mergeCell ref="N146:V146"/>
    <mergeCell ref="AA129:AF129"/>
    <mergeCell ref="D130:I130"/>
    <mergeCell ref="J130:N130"/>
    <mergeCell ref="O130:P130"/>
    <mergeCell ref="R130:S130"/>
    <mergeCell ref="C132:K132"/>
    <mergeCell ref="L132:AD132"/>
    <mergeCell ref="C133:E135"/>
    <mergeCell ref="F133:K135"/>
    <mergeCell ref="L133:X135"/>
    <mergeCell ref="Y133:AD135"/>
    <mergeCell ref="AA127:AC127"/>
    <mergeCell ref="AD127:AF127"/>
    <mergeCell ref="B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D128:AF128"/>
    <mergeCell ref="B127:E127"/>
    <mergeCell ref="F127:H127"/>
    <mergeCell ref="I127:K127"/>
    <mergeCell ref="L127:N127"/>
    <mergeCell ref="O127:Q127"/>
    <mergeCell ref="R127:T127"/>
    <mergeCell ref="U127:W127"/>
    <mergeCell ref="X127:Z127"/>
    <mergeCell ref="L105:X107"/>
    <mergeCell ref="Y105:AD107"/>
    <mergeCell ref="C123:AF123"/>
    <mergeCell ref="B125:C125"/>
    <mergeCell ref="F125:Z125"/>
    <mergeCell ref="AA125:AC126"/>
    <mergeCell ref="AD125:AF126"/>
    <mergeCell ref="B126:E126"/>
    <mergeCell ref="F126:H126"/>
    <mergeCell ref="I126:K126"/>
    <mergeCell ref="L126:N126"/>
    <mergeCell ref="O126:Q126"/>
    <mergeCell ref="R126:T126"/>
    <mergeCell ref="U126:W126"/>
    <mergeCell ref="X126:Z126"/>
    <mergeCell ref="E116:L117"/>
    <mergeCell ref="E118:L118"/>
    <mergeCell ref="K120:Q120"/>
    <mergeCell ref="B122:AF122"/>
    <mergeCell ref="N89:V89"/>
    <mergeCell ref="W89:AF89"/>
    <mergeCell ref="N90:V90"/>
    <mergeCell ref="AA99:AC99"/>
    <mergeCell ref="AD99:AF99"/>
    <mergeCell ref="B100:E100"/>
    <mergeCell ref="F100:H100"/>
    <mergeCell ref="I100:K100"/>
    <mergeCell ref="L100:N100"/>
    <mergeCell ref="O100:Q100"/>
    <mergeCell ref="R100:T100"/>
    <mergeCell ref="U100:W100"/>
    <mergeCell ref="X100:Z100"/>
    <mergeCell ref="AA100:AC100"/>
    <mergeCell ref="AD100:AF100"/>
    <mergeCell ref="F71:H71"/>
    <mergeCell ref="I71:K71"/>
    <mergeCell ref="L71:N71"/>
    <mergeCell ref="O71:Q71"/>
    <mergeCell ref="R71:T71"/>
    <mergeCell ref="U71:W71"/>
    <mergeCell ref="E88:L89"/>
    <mergeCell ref="N88:V88"/>
    <mergeCell ref="W88:AF88"/>
    <mergeCell ref="O74:P74"/>
    <mergeCell ref="R74:S74"/>
    <mergeCell ref="F72:H72"/>
    <mergeCell ref="I72:K72"/>
    <mergeCell ref="L72:N72"/>
    <mergeCell ref="O72:Q72"/>
    <mergeCell ref="R72:T72"/>
    <mergeCell ref="U72:W72"/>
    <mergeCell ref="X72:Z72"/>
    <mergeCell ref="X71:Z71"/>
    <mergeCell ref="C76:K76"/>
    <mergeCell ref="L76:AD76"/>
    <mergeCell ref="E84:M84"/>
    <mergeCell ref="AA71:AC71"/>
    <mergeCell ref="AD71:AF71"/>
    <mergeCell ref="K64:Q64"/>
    <mergeCell ref="B66:AF66"/>
    <mergeCell ref="C67:AF67"/>
    <mergeCell ref="B69:C69"/>
    <mergeCell ref="F69:Z69"/>
    <mergeCell ref="AA69:AC70"/>
    <mergeCell ref="AD69:AF70"/>
    <mergeCell ref="B70:E70"/>
    <mergeCell ref="F70:H70"/>
    <mergeCell ref="I70:K70"/>
    <mergeCell ref="L70:N70"/>
    <mergeCell ref="O70:Q70"/>
    <mergeCell ref="R70:T70"/>
    <mergeCell ref="U70:W70"/>
    <mergeCell ref="X70:Z70"/>
    <mergeCell ref="I42:K42"/>
    <mergeCell ref="L42:N42"/>
    <mergeCell ref="O42:Q42"/>
    <mergeCell ref="R42:T42"/>
    <mergeCell ref="U42:W42"/>
    <mergeCell ref="X42:Z42"/>
    <mergeCell ref="N33:V33"/>
    <mergeCell ref="W33:AF33"/>
    <mergeCell ref="N34:V34"/>
    <mergeCell ref="W34:AF34"/>
    <mergeCell ref="E4:L5"/>
    <mergeCell ref="N4:V4"/>
    <mergeCell ref="W4:AF4"/>
    <mergeCell ref="N5:V5"/>
    <mergeCell ref="W5:AF5"/>
    <mergeCell ref="E6:L6"/>
    <mergeCell ref="N6:V6"/>
    <mergeCell ref="W6:AF6"/>
    <mergeCell ref="N2:V2"/>
    <mergeCell ref="W2:AF2"/>
    <mergeCell ref="N3:V3"/>
    <mergeCell ref="X3:Y3"/>
    <mergeCell ref="Z3:AA3"/>
    <mergeCell ref="AB3:AC3"/>
    <mergeCell ref="AD3:AF3"/>
    <mergeCell ref="K8:Q8"/>
    <mergeCell ref="B10:AF10"/>
    <mergeCell ref="C11:AF11"/>
    <mergeCell ref="B13:C13"/>
    <mergeCell ref="F13:Z13"/>
    <mergeCell ref="AA13:AC14"/>
    <mergeCell ref="AD13:AF14"/>
    <mergeCell ref="F14:H14"/>
    <mergeCell ref="I14:K14"/>
    <mergeCell ref="L14:N14"/>
    <mergeCell ref="O14:Q14"/>
    <mergeCell ref="R14:T14"/>
    <mergeCell ref="U14:W14"/>
    <mergeCell ref="X14:Z14"/>
    <mergeCell ref="B14:E14"/>
    <mergeCell ref="AD15:AF15"/>
    <mergeCell ref="F16:H16"/>
    <mergeCell ref="I16:K16"/>
    <mergeCell ref="L16:N16"/>
    <mergeCell ref="O16:Q16"/>
    <mergeCell ref="D18:I18"/>
    <mergeCell ref="J18:N18"/>
    <mergeCell ref="O18:P18"/>
    <mergeCell ref="R18:S18"/>
    <mergeCell ref="F15:H15"/>
    <mergeCell ref="I15:K15"/>
    <mergeCell ref="L15:N15"/>
    <mergeCell ref="O15:Q15"/>
    <mergeCell ref="R15:T15"/>
    <mergeCell ref="U15:W15"/>
    <mergeCell ref="X15:Z15"/>
    <mergeCell ref="AA15:AC15"/>
    <mergeCell ref="B15:E15"/>
    <mergeCell ref="B16:E16"/>
    <mergeCell ref="C20:K20"/>
    <mergeCell ref="L20:AD20"/>
    <mergeCell ref="R16:T16"/>
    <mergeCell ref="U16:W16"/>
    <mergeCell ref="X16:Z16"/>
    <mergeCell ref="AA16:AC16"/>
    <mergeCell ref="AD16:AF16"/>
    <mergeCell ref="AA17:AF17"/>
    <mergeCell ref="E26:M26"/>
    <mergeCell ref="N26:X26"/>
    <mergeCell ref="Y26:AF26"/>
    <mergeCell ref="E27:M27"/>
    <mergeCell ref="N27:X27"/>
    <mergeCell ref="Y27:AF27"/>
    <mergeCell ref="C21:E23"/>
    <mergeCell ref="F21:K23"/>
    <mergeCell ref="L21:X23"/>
    <mergeCell ref="Y21:AD23"/>
    <mergeCell ref="N25:X25"/>
    <mergeCell ref="Y25:AF25"/>
    <mergeCell ref="B43:E43"/>
    <mergeCell ref="AA43:AC43"/>
    <mergeCell ref="E28:M28"/>
    <mergeCell ref="N28:X28"/>
    <mergeCell ref="N31:V31"/>
    <mergeCell ref="N32:V32"/>
    <mergeCell ref="N30:V30"/>
    <mergeCell ref="W30:AF30"/>
    <mergeCell ref="X31:Y31"/>
    <mergeCell ref="Z31:AA31"/>
    <mergeCell ref="AB31:AC31"/>
    <mergeCell ref="AD31:AF31"/>
    <mergeCell ref="E32:L33"/>
    <mergeCell ref="W32:AF32"/>
    <mergeCell ref="E34:L34"/>
    <mergeCell ref="K36:Q36"/>
    <mergeCell ref="B38:AF38"/>
    <mergeCell ref="C39:AF39"/>
    <mergeCell ref="B41:C41"/>
    <mergeCell ref="F41:Z41"/>
    <mergeCell ref="AA41:AC42"/>
    <mergeCell ref="AD41:AF42"/>
    <mergeCell ref="B42:E42"/>
    <mergeCell ref="F42:H42"/>
    <mergeCell ref="AD43:AF43"/>
    <mergeCell ref="AD44:AF44"/>
    <mergeCell ref="F44:H44"/>
    <mergeCell ref="I44:K44"/>
    <mergeCell ref="L44:N44"/>
    <mergeCell ref="O44:Q44"/>
    <mergeCell ref="R44:T44"/>
    <mergeCell ref="U44:W44"/>
    <mergeCell ref="X44:Z44"/>
    <mergeCell ref="AA44:AC44"/>
    <mergeCell ref="F43:H43"/>
    <mergeCell ref="I43:K43"/>
    <mergeCell ref="L43:N43"/>
    <mergeCell ref="O43:Q43"/>
    <mergeCell ref="R43:T43"/>
    <mergeCell ref="U43:W43"/>
    <mergeCell ref="X43:Z43"/>
    <mergeCell ref="B44:E44"/>
    <mergeCell ref="AA45:AF45"/>
    <mergeCell ref="D46:I46"/>
    <mergeCell ref="J46:N46"/>
    <mergeCell ref="E55:M55"/>
    <mergeCell ref="N55:X55"/>
    <mergeCell ref="Y55:AF55"/>
    <mergeCell ref="O46:P46"/>
    <mergeCell ref="R46:S46"/>
    <mergeCell ref="C48:K48"/>
    <mergeCell ref="L48:AD48"/>
    <mergeCell ref="C49:E51"/>
    <mergeCell ref="F49:K51"/>
    <mergeCell ref="L49:X51"/>
    <mergeCell ref="Y49:AD51"/>
    <mergeCell ref="N53:X53"/>
    <mergeCell ref="Y53:AF53"/>
    <mergeCell ref="E54:M54"/>
    <mergeCell ref="E56:M56"/>
    <mergeCell ref="N56:X56"/>
    <mergeCell ref="N54:X54"/>
    <mergeCell ref="Y54:AF54"/>
    <mergeCell ref="N62:V62"/>
    <mergeCell ref="W62:AF62"/>
    <mergeCell ref="N60:V60"/>
    <mergeCell ref="W60:AF60"/>
    <mergeCell ref="N61:V61"/>
    <mergeCell ref="N58:V58"/>
    <mergeCell ref="W58:AF58"/>
    <mergeCell ref="N59:V59"/>
    <mergeCell ref="X59:Y59"/>
    <mergeCell ref="Z59:AA59"/>
    <mergeCell ref="AB59:AC59"/>
    <mergeCell ref="AD59:AF59"/>
    <mergeCell ref="E60:L61"/>
    <mergeCell ref="W61:AF61"/>
    <mergeCell ref="E62:L62"/>
    <mergeCell ref="AA72:AC72"/>
    <mergeCell ref="AD72:AF72"/>
    <mergeCell ref="AA73:AF73"/>
    <mergeCell ref="D74:I74"/>
    <mergeCell ref="J74:N74"/>
    <mergeCell ref="N86:V86"/>
    <mergeCell ref="W86:AF86"/>
    <mergeCell ref="N84:X84"/>
    <mergeCell ref="C77:E79"/>
    <mergeCell ref="F77:K79"/>
    <mergeCell ref="L77:X79"/>
    <mergeCell ref="Y77:AD79"/>
    <mergeCell ref="N81:X81"/>
    <mergeCell ref="Y81:AF81"/>
    <mergeCell ref="E82:M82"/>
    <mergeCell ref="N82:X82"/>
    <mergeCell ref="Y82:AF82"/>
    <mergeCell ref="E83:M83"/>
    <mergeCell ref="N83:X83"/>
    <mergeCell ref="Y83:AF83"/>
    <mergeCell ref="B72:E72"/>
    <mergeCell ref="B71:E71"/>
    <mergeCell ref="N87:V87"/>
    <mergeCell ref="X87:Y87"/>
    <mergeCell ref="Z87:AA87"/>
    <mergeCell ref="AB87:AC87"/>
    <mergeCell ref="AD87:AF87"/>
    <mergeCell ref="B99:E99"/>
    <mergeCell ref="F99:H99"/>
    <mergeCell ref="I99:K99"/>
    <mergeCell ref="L99:N99"/>
    <mergeCell ref="O99:Q99"/>
    <mergeCell ref="R99:T99"/>
    <mergeCell ref="U99:W99"/>
    <mergeCell ref="X99:Z99"/>
    <mergeCell ref="E90:L90"/>
    <mergeCell ref="W90:AF90"/>
    <mergeCell ref="K92:Q92"/>
    <mergeCell ref="B94:AF94"/>
    <mergeCell ref="C95:AF95"/>
    <mergeCell ref="B97:C97"/>
    <mergeCell ref="F97:Z97"/>
    <mergeCell ref="AA97:AC98"/>
    <mergeCell ref="AD97:AF98"/>
    <mergeCell ref="B98:E98"/>
    <mergeCell ref="F98:H98"/>
    <mergeCell ref="N109:X109"/>
    <mergeCell ref="Y109:AF109"/>
    <mergeCell ref="E110:M110"/>
    <mergeCell ref="N110:X110"/>
    <mergeCell ref="Y110:AF110"/>
    <mergeCell ref="E111:M111"/>
    <mergeCell ref="N111:X111"/>
    <mergeCell ref="Y111:AF111"/>
    <mergeCell ref="I98:K98"/>
    <mergeCell ref="L98:N98"/>
    <mergeCell ref="O98:Q98"/>
    <mergeCell ref="R98:T98"/>
    <mergeCell ref="U98:W98"/>
    <mergeCell ref="X98:Z98"/>
    <mergeCell ref="AA101:AF101"/>
    <mergeCell ref="D102:I102"/>
    <mergeCell ref="J102:N102"/>
    <mergeCell ref="O102:P102"/>
    <mergeCell ref="R102:S102"/>
    <mergeCell ref="C104:K104"/>
    <mergeCell ref="L104:AD104"/>
    <mergeCell ref="C105:E107"/>
    <mergeCell ref="F105:K107"/>
    <mergeCell ref="E112:M112"/>
    <mergeCell ref="N112:X112"/>
    <mergeCell ref="N114:V114"/>
    <mergeCell ref="W114:AF114"/>
    <mergeCell ref="N118:V118"/>
    <mergeCell ref="W118:AF118"/>
    <mergeCell ref="N115:V115"/>
    <mergeCell ref="X115:Y115"/>
    <mergeCell ref="Z115:AA115"/>
    <mergeCell ref="AB115:AC115"/>
    <mergeCell ref="AD115:AF115"/>
    <mergeCell ref="N116:V116"/>
    <mergeCell ref="W116:AF116"/>
    <mergeCell ref="N117:V117"/>
    <mergeCell ref="W117:AF117"/>
    <mergeCell ref="N137:X137"/>
    <mergeCell ref="Y137:AF137"/>
    <mergeCell ref="E138:M138"/>
    <mergeCell ref="N138:X138"/>
    <mergeCell ref="Y138:AF138"/>
    <mergeCell ref="E139:M139"/>
    <mergeCell ref="N139:X139"/>
    <mergeCell ref="Y139:AF139"/>
    <mergeCell ref="E140:M140"/>
    <mergeCell ref="N140:X140"/>
    <mergeCell ref="N142:V142"/>
    <mergeCell ref="W142:AF142"/>
    <mergeCell ref="N143:V143"/>
    <mergeCell ref="X143:Y143"/>
    <mergeCell ref="Z143:AA143"/>
    <mergeCell ref="AB143:AC143"/>
    <mergeCell ref="AD143:AF143"/>
    <mergeCell ref="E144:L145"/>
    <mergeCell ref="N144:V144"/>
    <mergeCell ref="W144:AF144"/>
    <mergeCell ref="N145:V145"/>
    <mergeCell ref="W145:AF145"/>
  </mergeCells>
  <pageMargins left="0.16" right="0.16" top="0.13" bottom="0.16" header="0.13" footer="0.16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127"/>
  <sheetViews>
    <sheetView workbookViewId="0">
      <selection activeCell="S22" sqref="S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>Aulon BIVOLAKU  (1)</v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IF(GROUPS!F4="","",GROUPS!F4)</f>
        <v>Milos RAHOVIC (10)</v>
      </c>
      <c r="D3" s="462"/>
      <c r="E3" s="463"/>
      <c r="F3" s="128"/>
      <c r="G3" s="129"/>
      <c r="H3" s="130">
        <f>T13</f>
        <v>3</v>
      </c>
      <c r="I3" s="131">
        <f>U13</f>
        <v>2</v>
      </c>
      <c r="J3" s="130">
        <f>T9</f>
        <v>0</v>
      </c>
      <c r="K3" s="132">
        <f>U9</f>
        <v>3</v>
      </c>
      <c r="L3" s="130" t="str">
        <f>T17</f>
        <v/>
      </c>
      <c r="M3" s="133" t="str">
        <f>U17</f>
        <v/>
      </c>
      <c r="N3" s="134">
        <f>IF(AND(T9="",T13="",T17=""),"",SUM(H3,J3,L3))</f>
        <v>3</v>
      </c>
      <c r="O3" s="135">
        <f>IF(AND(T9="",T13="",T17=""),"",SUM(I3,K3,M3))</f>
        <v>5</v>
      </c>
      <c r="P3" s="136">
        <f>IF(AND(T9="",T13="",T17=""),"",AG3)</f>
        <v>74</v>
      </c>
      <c r="Q3" s="137">
        <f>IF(AND(T9="",T13="",T17=""),"",AP3)</f>
        <v>72</v>
      </c>
      <c r="R3" s="464">
        <f>IF(ISERROR(IF(AND(T9="",T13="",T17=""),"",SUM(AB3:AD3)+(N3-O3)/1000)+(AK3/10000)),"",IF(AND(T9="",T13="",T17=""),"",SUM(AB3:AD3)+(N3-O3)/1000)+(AK3/10000)+(AG3/100000))</f>
        <v>2.9989400000000002</v>
      </c>
      <c r="S3" s="464"/>
      <c r="T3" s="138">
        <f>IF(ISERROR(IF(C3="","",RANK(R3,$R$3:$S$6,0))),"",IF(C3="","",RANK(R3,$R$3:$S$6,0)))</f>
        <v>2</v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>Milos RAHOVIC (10)</v>
      </c>
      <c r="Y3" s="469"/>
      <c r="Z3" s="470"/>
      <c r="AB3" s="10">
        <f>IF(H3="","",IF(H3&gt;I3,2,1))</f>
        <v>2</v>
      </c>
      <c r="AC3" s="10">
        <f>IF(J3="","",IF(J3&gt;K3,2,1))</f>
        <v>1</v>
      </c>
      <c r="AD3" s="10" t="str">
        <f>IF(L3="","",IF(L3&gt;M3,2,1))</f>
        <v/>
      </c>
      <c r="AE3" s="216"/>
      <c r="AG3" s="11">
        <f>SUM(AH3:AJ3)</f>
        <v>74</v>
      </c>
      <c r="AH3" s="10">
        <f>F9+H9+J9+L9+N9+P9+R9</f>
        <v>24</v>
      </c>
      <c r="AI3" s="10">
        <f>F13+H13+J13+L13+N13+P13+R13</f>
        <v>50</v>
      </c>
      <c r="AJ3" s="10">
        <f>F17+H17+J17+L17+N17+P17+R17</f>
        <v>0</v>
      </c>
      <c r="AK3" s="459">
        <f>SUM(AH3:AJ3)-SUM(AM3:AO3)</f>
        <v>2</v>
      </c>
      <c r="AL3" s="460"/>
      <c r="AM3" s="10">
        <f>AH5</f>
        <v>35</v>
      </c>
      <c r="AN3" s="10">
        <f>AI4</f>
        <v>37</v>
      </c>
      <c r="AO3" s="10">
        <f>AJ6</f>
        <v>0</v>
      </c>
      <c r="AP3" s="9">
        <f>SUM(AM3:AO3)</f>
        <v>72</v>
      </c>
    </row>
    <row r="4" spans="2:47" ht="24" customHeight="1">
      <c r="B4" s="127">
        <v>2</v>
      </c>
      <c r="C4" s="461" t="str">
        <f>IF(GROUPS!F5="","",GROUPS!F5)</f>
        <v>Teodor VOLKANOVSKI (18)</v>
      </c>
      <c r="D4" s="462"/>
      <c r="E4" s="463"/>
      <c r="F4" s="139">
        <f>U13</f>
        <v>2</v>
      </c>
      <c r="G4" s="132">
        <f>T13</f>
        <v>3</v>
      </c>
      <c r="H4" s="140"/>
      <c r="I4" s="129"/>
      <c r="J4" s="130">
        <f>U18</f>
        <v>1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6</v>
      </c>
      <c r="P4" s="136">
        <f>IF(AND(T10="",U13="",U18=""),"",AG4)</f>
        <v>71</v>
      </c>
      <c r="Q4" s="137">
        <f>IF(AND(T10="",U13="",U18=""),"",AP4)</f>
        <v>92</v>
      </c>
      <c r="R4" s="464">
        <f>IF(ISERROR(IF(AND(T10="",U13="",U18=""),"",SUM(AB4:AD4)+(N4-O4)/1000)+(AK4/10000)+(AG4/100000)),"",IF(AND(T10="",U13="",U18=""),"",SUM(AB4:AD4)+(N4-O4)/1000)+(AK4/10000)+(AG4/100000))</f>
        <v>1.9956100000000001</v>
      </c>
      <c r="S4" s="464"/>
      <c r="T4" s="138">
        <f>IF(ISERROR(IF(C4="","",RANK(R4,$R$3:$S$6,0))),"",IF(C4="","",RANK(R4,$R$3:$S$6,0)))</f>
        <v>3</v>
      </c>
      <c r="U4" s="9"/>
      <c r="V4" s="9"/>
      <c r="W4" s="7">
        <v>3</v>
      </c>
      <c r="X4" s="465" t="str">
        <f t="shared" si="0"/>
        <v>Teodor VOLKANOVSKI (18)</v>
      </c>
      <c r="Y4" s="466"/>
      <c r="Z4" s="467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71</v>
      </c>
      <c r="AH4" s="10">
        <f>F10+H10+J10+L10+N10+P10+R10</f>
        <v>0</v>
      </c>
      <c r="AI4" s="10">
        <f>G13+I13+K13+M13+O13+Q13+S13</f>
        <v>37</v>
      </c>
      <c r="AJ4" s="10">
        <f>G18+I18+K18+M18+O18+Q18+S18</f>
        <v>34</v>
      </c>
      <c r="AK4" s="459">
        <f t="shared" ref="AK4:AK6" si="2">SUM(AH4:AJ4)-SUM(AM4:AO4)</f>
        <v>-21</v>
      </c>
      <c r="AL4" s="460"/>
      <c r="AM4" s="10">
        <f>AH6</f>
        <v>0</v>
      </c>
      <c r="AN4" s="10">
        <f>AI3</f>
        <v>50</v>
      </c>
      <c r="AO4" s="10">
        <f>AJ5</f>
        <v>42</v>
      </c>
      <c r="AP4" s="9">
        <f t="shared" ref="AP4:AP6" si="3">SUM(AM4:AO4)</f>
        <v>92</v>
      </c>
    </row>
    <row r="5" spans="2:47" ht="24" customHeight="1">
      <c r="B5" s="127">
        <v>3</v>
      </c>
      <c r="C5" s="461" t="str">
        <f>IF(GROUPS!F6="","",GROUPS!F6)</f>
        <v>Aulon BIVOLAKU  (1)</v>
      </c>
      <c r="D5" s="462"/>
      <c r="E5" s="463"/>
      <c r="F5" s="139">
        <f>U9</f>
        <v>3</v>
      </c>
      <c r="G5" s="132">
        <f>T9</f>
        <v>0</v>
      </c>
      <c r="H5" s="130">
        <f>T18</f>
        <v>3</v>
      </c>
      <c r="I5" s="132">
        <f>U18</f>
        <v>1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6</v>
      </c>
      <c r="O5" s="135">
        <f>IF(AND(U9="",T14="",T18=""),"",SUM(G5,I5,M5))</f>
        <v>1</v>
      </c>
      <c r="P5" s="136">
        <f>IF(AND(U9="",T14="",T18=""),"",AG5)</f>
        <v>77</v>
      </c>
      <c r="Q5" s="137">
        <f>IF(AND(U9="",T14="",T18=""),"",AP5)</f>
        <v>58</v>
      </c>
      <c r="R5" s="464">
        <f>IF(ISERROR(IF(AND(U9="",T14="",T18=""),"",SUM(AB5:AD5)+(N5-O5)/1000)+(AK5/10000)+(AG5/100000)),"",IF(AND(U9="",T14="",T18=""),"",SUM(AB5:AD5)+(N5-O5)/1000)+(AK5/10000)+(AG5/100000))</f>
        <v>4.0076700000000001</v>
      </c>
      <c r="S5" s="464"/>
      <c r="T5" s="138">
        <f>IF(ISERROR(IF(C5="","",RANK(R5,$R$3:$S$6,0))),"",IF(C5="","",RANK(R5,$R$3:$S$6,0)))</f>
        <v>1</v>
      </c>
      <c r="U5" s="9"/>
      <c r="V5" s="9"/>
      <c r="W5" s="7">
        <v>4</v>
      </c>
      <c r="X5" s="465" t="str">
        <f t="shared" si="0"/>
        <v/>
      </c>
      <c r="Y5" s="466"/>
      <c r="Z5" s="467"/>
      <c r="AB5" s="10">
        <f t="shared" ref="AB5:AB6" si="4">IF(F5="","",IF(F5&gt;G5,2,1))</f>
        <v>2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77</v>
      </c>
      <c r="AH5" s="10">
        <f>G9+I9+K9+M9+O9+Q9+S9</f>
        <v>35</v>
      </c>
      <c r="AI5" s="10">
        <f>F14+H14+J14+L14+N14+P14+R14</f>
        <v>0</v>
      </c>
      <c r="AJ5" s="10">
        <f>F18+H18+J18+L18+N18+P18+R18</f>
        <v>42</v>
      </c>
      <c r="AK5" s="459">
        <f t="shared" si="2"/>
        <v>19</v>
      </c>
      <c r="AL5" s="460"/>
      <c r="AM5" s="10">
        <f>AH3</f>
        <v>24</v>
      </c>
      <c r="AN5" s="10">
        <f>AI6</f>
        <v>0</v>
      </c>
      <c r="AO5" s="10">
        <f>AJ4</f>
        <v>34</v>
      </c>
      <c r="AP5" s="9">
        <f t="shared" si="3"/>
        <v>58</v>
      </c>
    </row>
    <row r="6" spans="2:47" ht="24" customHeight="1" thickBot="1">
      <c r="B6" s="142">
        <v>4</v>
      </c>
      <c r="C6" s="455" t="str">
        <f>IF(GROUPS!F7="","",GROUPS!F7)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222</v>
      </c>
      <c r="Q7" s="153">
        <f>SUM(Q3:Q6)</f>
        <v>222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>Milos RAHOVIC (10)</v>
      </c>
      <c r="D9" s="156">
        <v>3</v>
      </c>
      <c r="E9" s="157" t="str">
        <f>IF(C5="","",VLOOKUP(D9,$B$3:$E$6,2,FALSE))</f>
        <v>Aulon BIVOLAKU  (1)</v>
      </c>
      <c r="F9" s="158">
        <v>4</v>
      </c>
      <c r="G9" s="159">
        <v>11</v>
      </c>
      <c r="H9" s="160">
        <v>11</v>
      </c>
      <c r="I9" s="159">
        <v>13</v>
      </c>
      <c r="J9" s="158">
        <v>9</v>
      </c>
      <c r="K9" s="161">
        <v>11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0</v>
      </c>
      <c r="U9" s="163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Teodor VOLKANOVSKI (18)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>Milos RAHOVIC (10)</v>
      </c>
      <c r="D13" s="156">
        <v>2</v>
      </c>
      <c r="E13" s="157" t="str">
        <f>IF(C4="","",VLOOKUP(D13,$B$3:$E$6,2,FALSE))</f>
        <v>Teodor VOLKANOVSKI (18)</v>
      </c>
      <c r="F13" s="158">
        <v>8</v>
      </c>
      <c r="G13" s="159">
        <v>11</v>
      </c>
      <c r="H13" s="160">
        <v>9</v>
      </c>
      <c r="I13" s="159">
        <v>11</v>
      </c>
      <c r="J13" s="158">
        <v>11</v>
      </c>
      <c r="K13" s="161">
        <v>1</v>
      </c>
      <c r="L13" s="160">
        <v>11</v>
      </c>
      <c r="M13" s="159">
        <v>7</v>
      </c>
      <c r="N13" s="158">
        <v>11</v>
      </c>
      <c r="O13" s="161">
        <v>7</v>
      </c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2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>
        <f>IF(N13="","",IF(N13&gt;O13,1,0))</f>
        <v>1</v>
      </c>
      <c r="AK13" s="10">
        <f>IF(O13="","",IF(O13&gt;N13,1,0))</f>
        <v>0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Aulon BIVOLAKU  (1)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>Milos RAHOVIC (10)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Aulon BIVOLAKU  (1)</v>
      </c>
      <c r="D18" s="166">
        <v>2</v>
      </c>
      <c r="E18" s="167" t="str">
        <f>IF(C4="","",VLOOKUP(D18,$B$3:$E$6,2,FALSE))</f>
        <v>Teodor VOLKANOVSKI (18)</v>
      </c>
      <c r="F18" s="168">
        <v>11</v>
      </c>
      <c r="G18" s="169">
        <v>5</v>
      </c>
      <c r="H18" s="170">
        <v>8</v>
      </c>
      <c r="I18" s="169">
        <v>11</v>
      </c>
      <c r="J18" s="168">
        <v>11</v>
      </c>
      <c r="K18" s="171">
        <v>8</v>
      </c>
      <c r="L18" s="170">
        <v>12</v>
      </c>
      <c r="M18" s="169">
        <v>10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1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1</v>
      </c>
      <c r="AI18" s="10">
        <f>IF(M18="","",IF(M18&gt;L18,1,0))</f>
        <v>0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127" spans="2:2">
      <c r="B127" s="8" t="b">
        <f>IF(' II'!C17="","")</f>
        <v>0</v>
      </c>
    </row>
  </sheetData>
  <sheetProtection algorithmName="SHA-512" hashValue="mXyZG8LRmZEL+kT51ds+WxB2cLHjLBkJs1igSFWyM097enI6UVJ0IrysA9Z8hUUXMnGeyyrSfnj6cXxMIdXTxg==" saltValue="BwggCl7ajjIt9hHxzt0oHQ==" spinCount="100000" sheet="1" objects="1" scenarios="1"/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AT11" sqref="AT1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73" t="s">
        <v>0</v>
      </c>
      <c r="C1" s="473"/>
      <c r="D1" s="473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475" t="s">
        <v>3</v>
      </c>
      <c r="D2" s="476"/>
      <c r="E2" s="477"/>
      <c r="F2" s="478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127">
        <v>1</v>
      </c>
      <c r="C3" s="461" t="str">
        <f>IF(GROUPS!H4="","",GROUPS!H4)</f>
        <v/>
      </c>
      <c r="D3" s="462"/>
      <c r="E3" s="463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1" t="str">
        <f>IF(GROUPS!H5="","",GROUPS!H5)</f>
        <v/>
      </c>
      <c r="D4" s="462"/>
      <c r="E4" s="463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1" t="str">
        <f>IF(GROUPS!H6="","",GROUPS!H6)</f>
        <v/>
      </c>
      <c r="D5" s="462"/>
      <c r="E5" s="463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5" t="str">
        <f>IF(GROUPS!H7="","",GROUPS!H7)</f>
        <v/>
      </c>
      <c r="D6" s="456"/>
      <c r="E6" s="45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topLeftCell="D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602" t="s">
        <v>0</v>
      </c>
      <c r="C1" s="602"/>
      <c r="D1" s="602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74" t="s">
        <v>1</v>
      </c>
      <c r="R1" s="474"/>
      <c r="S1" s="474"/>
      <c r="T1" s="474"/>
      <c r="U1" s="474"/>
      <c r="V1" s="5"/>
      <c r="W1" s="5"/>
      <c r="X1" s="5"/>
      <c r="Y1" s="5"/>
      <c r="Z1" s="5"/>
      <c r="AI1" s="6" t="s">
        <v>125</v>
      </c>
      <c r="AN1" s="6" t="s">
        <v>125</v>
      </c>
    </row>
    <row r="2" spans="2:47" s="6" customFormat="1" ht="24" customHeight="1">
      <c r="B2" s="125" t="s">
        <v>2</v>
      </c>
      <c r="C2" s="603" t="s">
        <v>3</v>
      </c>
      <c r="D2" s="603"/>
      <c r="E2" s="604"/>
      <c r="F2" s="481">
        <v>1</v>
      </c>
      <c r="G2" s="479"/>
      <c r="H2" s="480">
        <v>2</v>
      </c>
      <c r="I2" s="479"/>
      <c r="J2" s="480">
        <v>3</v>
      </c>
      <c r="K2" s="479"/>
      <c r="L2" s="480">
        <v>4</v>
      </c>
      <c r="M2" s="481"/>
      <c r="N2" s="482" t="s">
        <v>4</v>
      </c>
      <c r="O2" s="483"/>
      <c r="P2" s="484" t="s">
        <v>84</v>
      </c>
      <c r="Q2" s="485"/>
      <c r="R2" s="486" t="s">
        <v>5</v>
      </c>
      <c r="S2" s="486"/>
      <c r="T2" s="126" t="s">
        <v>6</v>
      </c>
      <c r="W2" s="7">
        <v>1</v>
      </c>
      <c r="X2" s="468" t="str">
        <f>IF(ISERROR(INDEX($C$3:$C$6,MATCH(W2,$T$3:$T$6,0))),"",(INDEX($C$3:$C$6,MATCH(W2,$T$3:$T$6,0))))</f>
        <v/>
      </c>
      <c r="Y2" s="469"/>
      <c r="Z2" s="470"/>
      <c r="AB2" s="471" t="s">
        <v>85</v>
      </c>
      <c r="AC2" s="471"/>
      <c r="AD2" s="471"/>
      <c r="AE2" s="471"/>
      <c r="AG2" s="6" t="s">
        <v>86</v>
      </c>
      <c r="AK2" s="472" t="s">
        <v>87</v>
      </c>
      <c r="AL2" s="472"/>
      <c r="AP2" s="6" t="s">
        <v>88</v>
      </c>
    </row>
    <row r="3" spans="2:47" ht="24" customHeight="1">
      <c r="B3" s="234">
        <v>1</v>
      </c>
      <c r="C3" s="600" t="str">
        <f>IF(GROUPS!J4="","",GROUPS!J4)</f>
        <v/>
      </c>
      <c r="D3" s="600"/>
      <c r="E3" s="601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64" t="str">
        <f>IF(ISERROR(IF(AND(T9="",T13="",T17=""),"",SUM(AB3:AD3)+(N3-O3)/1000)+(AK3/10000)),"",IF(AND(T9="",T13="",T17=""),"",SUM(AB3:AD3)+(N3-O3)/1000)+(AK3/10000)+(AG3/100000))</f>
        <v/>
      </c>
      <c r="S3" s="464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/>
      </c>
      <c r="Y3" s="469"/>
      <c r="Z3" s="47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9">
        <f>SUM(AH3:AJ3)-SUM(AM3:AO3)</f>
        <v>0</v>
      </c>
      <c r="AL3" s="46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600" t="str">
        <f>IF(GROUPS!J5="","",GROUPS!J5)</f>
        <v/>
      </c>
      <c r="D4" s="600"/>
      <c r="E4" s="601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64" t="str">
        <f>IF(ISERROR(IF(AND(T10="",U13="",U18=""),"",SUM(AB4:AD4)+(N4-O4)/1000)+(AK4/10000)+(AG4/100000)),"",IF(AND(T10="",U13="",U18=""),"",SUM(AB4:AD4)+(N4-O4)/1000)+(AK4/10000)+(AG4/100000))</f>
        <v/>
      </c>
      <c r="S4" s="464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5" t="str">
        <f t="shared" si="0"/>
        <v/>
      </c>
      <c r="Y4" s="466"/>
      <c r="Z4" s="46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9">
        <f t="shared" ref="AK4:AK6" si="2">SUM(AH4:AJ4)-SUM(AM4:AO4)</f>
        <v>0</v>
      </c>
      <c r="AL4" s="46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600" t="str">
        <f>IF(GROUPS!J6="","",GROUPS!J6)</f>
        <v/>
      </c>
      <c r="D5" s="600"/>
      <c r="E5" s="601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64" t="str">
        <f>IF(ISERROR(IF(AND(U9="",T14="",T18=""),"",SUM(AB5:AD5)+(N5-O5)/1000)+(AK5/10000)+(AG5/100000)),"",IF(AND(U9="",T14="",T18=""),"",SUM(AB5:AD5)+(N5-O5)/1000)+(AK5/10000)+(AG5/100000))</f>
        <v/>
      </c>
      <c r="S5" s="464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5" t="str">
        <f t="shared" si="0"/>
        <v/>
      </c>
      <c r="Y5" s="466"/>
      <c r="Z5" s="46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9">
        <f t="shared" si="2"/>
        <v>0</v>
      </c>
      <c r="AL5" s="46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605" t="str">
        <f>IF(GROUPS!J7="","",GROUPS!J7)</f>
        <v/>
      </c>
      <c r="D6" s="605"/>
      <c r="E6" s="606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8" t="str">
        <f>IF(ISERROR(IF(AND(U10="",U14="",U17=""),"",SUM(AB6:AD6)+(N6-O6)/1000)+(AK6/10000)+(AG6/100000)),"",IF(AND(U10="",U14="",U17=""),"",SUM(AB6:AD6)+(N6-O6)/1000)+(AK6/10000)+(AG6/100000))</f>
        <v/>
      </c>
      <c r="S6" s="45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9">
        <f t="shared" si="2"/>
        <v>0</v>
      </c>
      <c r="AL6" s="46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45" t="s">
        <v>7</v>
      </c>
      <c r="C8" s="450"/>
      <c r="D8" s="450"/>
      <c r="E8" s="446"/>
      <c r="F8" s="451" t="s">
        <v>8</v>
      </c>
      <c r="G8" s="452"/>
      <c r="H8" s="448" t="s">
        <v>9</v>
      </c>
      <c r="I8" s="452"/>
      <c r="J8" s="448" t="s">
        <v>10</v>
      </c>
      <c r="K8" s="452"/>
      <c r="L8" s="448" t="s">
        <v>11</v>
      </c>
      <c r="M8" s="452"/>
      <c r="N8" s="448" t="s">
        <v>12</v>
      </c>
      <c r="O8" s="452"/>
      <c r="P8" s="448" t="s">
        <v>13</v>
      </c>
      <c r="Q8" s="452"/>
      <c r="R8" s="448" t="s">
        <v>14</v>
      </c>
      <c r="S8" s="449"/>
      <c r="T8" s="445" t="s">
        <v>15</v>
      </c>
      <c r="U8" s="446"/>
      <c r="AB8" s="453">
        <v>1</v>
      </c>
      <c r="AC8" s="454"/>
      <c r="AD8" s="453">
        <v>2</v>
      </c>
      <c r="AE8" s="454"/>
      <c r="AF8" s="453">
        <v>3</v>
      </c>
      <c r="AG8" s="454"/>
      <c r="AH8" s="453">
        <v>4</v>
      </c>
      <c r="AI8" s="454"/>
      <c r="AJ8" s="453">
        <v>5</v>
      </c>
      <c r="AK8" s="454"/>
      <c r="AL8" s="453">
        <v>6</v>
      </c>
      <c r="AM8" s="454"/>
      <c r="AN8" s="453">
        <v>7</v>
      </c>
      <c r="AO8" s="454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45" t="s">
        <v>16</v>
      </c>
      <c r="C12" s="450"/>
      <c r="D12" s="450"/>
      <c r="E12" s="446"/>
      <c r="F12" s="451" t="s">
        <v>8</v>
      </c>
      <c r="G12" s="452"/>
      <c r="H12" s="448" t="s">
        <v>9</v>
      </c>
      <c r="I12" s="452"/>
      <c r="J12" s="448" t="s">
        <v>10</v>
      </c>
      <c r="K12" s="452"/>
      <c r="L12" s="448" t="s">
        <v>11</v>
      </c>
      <c r="M12" s="452"/>
      <c r="N12" s="448" t="s">
        <v>12</v>
      </c>
      <c r="O12" s="452"/>
      <c r="P12" s="448" t="s">
        <v>13</v>
      </c>
      <c r="Q12" s="452"/>
      <c r="R12" s="448" t="s">
        <v>14</v>
      </c>
      <c r="S12" s="449"/>
      <c r="T12" s="445" t="s">
        <v>15</v>
      </c>
      <c r="U12" s="446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45" t="s">
        <v>17</v>
      </c>
      <c r="C16" s="450"/>
      <c r="D16" s="450"/>
      <c r="E16" s="446"/>
      <c r="F16" s="451" t="s">
        <v>8</v>
      </c>
      <c r="G16" s="452"/>
      <c r="H16" s="448" t="s">
        <v>9</v>
      </c>
      <c r="I16" s="452"/>
      <c r="J16" s="448" t="s">
        <v>10</v>
      </c>
      <c r="K16" s="452"/>
      <c r="L16" s="448" t="s">
        <v>11</v>
      </c>
      <c r="M16" s="452"/>
      <c r="N16" s="448" t="s">
        <v>12</v>
      </c>
      <c r="O16" s="452"/>
      <c r="P16" s="448" t="s">
        <v>13</v>
      </c>
      <c r="Q16" s="452"/>
      <c r="R16" s="448" t="s">
        <v>14</v>
      </c>
      <c r="S16" s="449"/>
      <c r="T16" s="445" t="s">
        <v>15</v>
      </c>
      <c r="U16" s="446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PARTICIPANTS</vt:lpstr>
      <vt:lpstr>GROUPS</vt:lpstr>
      <vt:lpstr>Baza</vt:lpstr>
      <vt:lpstr>Example G3</vt:lpstr>
      <vt:lpstr> I</vt:lpstr>
      <vt:lpstr>Score Sheet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Score Sheet II</vt:lpstr>
      <vt:lpstr>KO4(2 G)</vt:lpstr>
      <vt:lpstr>Score Sheet SF F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2020-02-10T08:37:34Z</dcterms:modified>
</cp:coreProperties>
</file>